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Z:\5400 Grazing4AgroEcology\WP 6 Knowledge and Information Management\Task 6.2 Self-assessment tools\D6.6 2nd self-assessment tool\"/>
    </mc:Choice>
  </mc:AlternateContent>
  <xr:revisionPtr revIDLastSave="0" documentId="13_ncr:1_{B0B6F3B1-0998-4043-A974-7116172A0A0B}" xr6:coauthVersionLast="47" xr6:coauthVersionMax="47" xr10:uidLastSave="{00000000-0000-0000-0000-000000000000}"/>
  <bookViews>
    <workbookView xWindow="-110" yWindow="-110" windowWidth="38620" windowHeight="21100" tabRatio="658" xr2:uid="{00000000-000D-0000-FFFF-FFFF00000000}"/>
  </bookViews>
  <sheets>
    <sheet name="Config" sheetId="2" r:id="rId1"/>
    <sheet name="Reducing Inputs" sheetId="6" r:id="rId2"/>
    <sheet name="Enhancing Diversity" sheetId="7" r:id="rId3"/>
    <sheet name="Reducing Pollution" sheetId="8" r:id="rId4"/>
    <sheet name="Biodiversity" sheetId="5" r:id="rId5"/>
    <sheet name="Animal Welfare" sheetId="3" r:id="rId6"/>
    <sheet name="Radar graph" sheetId="9" r:id="rId7"/>
    <sheet name="Questions" sheetId="1" state="hidden" r:id="rId8"/>
    <sheet name="Dropdown" sheetId="4" state="hidden" r:id="rId9"/>
    <sheet name="Categories" sheetId="15"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 i="1" l="1"/>
  <c r="E56" i="1"/>
  <c r="E57" i="1"/>
  <c r="E58" i="1"/>
  <c r="E59" i="1"/>
  <c r="E60" i="1"/>
  <c r="E61" i="1"/>
  <c r="E62" i="1"/>
  <c r="E63" i="1"/>
  <c r="E64" i="1"/>
  <c r="G12" i="5" l="1"/>
  <c r="P85" i="1"/>
  <c r="E85" i="1"/>
  <c r="B12" i="5"/>
  <c r="G29" i="5"/>
  <c r="G30" i="5"/>
  <c r="G31" i="5"/>
  <c r="P97" i="1"/>
  <c r="B31" i="5"/>
  <c r="V97" i="1" l="1" a="1"/>
  <c r="V97" i="1" s="1"/>
  <c r="T85" i="1" a="1"/>
  <c r="T85" i="1" s="1"/>
  <c r="X85" i="1" a="1"/>
  <c r="X85" i="1" s="1"/>
  <c r="W85" i="1" a="1"/>
  <c r="W85" i="1" s="1"/>
  <c r="V85" i="1" a="1"/>
  <c r="V85" i="1" s="1"/>
  <c r="U85" i="1" a="1"/>
  <c r="U85" i="1" s="1"/>
  <c r="W97" i="1" a="1"/>
  <c r="W97" i="1" s="1"/>
  <c r="X97" i="1" a="1"/>
  <c r="X97" i="1" s="1"/>
  <c r="U97" i="1" a="1"/>
  <c r="U97" i="1" s="1"/>
  <c r="C261" i="4" l="1"/>
  <c r="E261" i="4" s="1" a="1"/>
  <c r="E261" i="4" s="1"/>
  <c r="A261" i="4" s="1"/>
  <c r="C262" i="4"/>
  <c r="E262" i="4" s="1" a="1"/>
  <c r="E262" i="4" s="1"/>
  <c r="C260" i="4"/>
  <c r="E260" i="4" s="1" a="1"/>
  <c r="E260" i="4" s="1"/>
  <c r="A260" i="4" s="1"/>
  <c r="C259" i="4"/>
  <c r="E259" i="4" s="1" a="1"/>
  <c r="E259" i="4" s="1"/>
  <c r="A259" i="4" s="1"/>
  <c r="C257" i="4"/>
  <c r="E257" i="4" s="1" a="1"/>
  <c r="E257" i="4" s="1"/>
  <c r="C256" i="4"/>
  <c r="E256" i="4" s="1" a="1"/>
  <c r="E256" i="4" s="1"/>
  <c r="A256" i="4" s="1"/>
  <c r="C255" i="4"/>
  <c r="E255" i="4" s="1" a="1"/>
  <c r="E255" i="4" s="1"/>
  <c r="A255" i="4" s="1"/>
  <c r="E97" i="1"/>
  <c r="E196" i="4" a="1"/>
  <c r="E196" i="4" s="1"/>
  <c r="A196" i="4" s="1"/>
  <c r="E215" i="4" a="1"/>
  <c r="E215" i="4" s="1"/>
  <c r="A215" i="4" s="1"/>
  <c r="D201" i="4"/>
  <c r="E201" i="4" s="1" a="1"/>
  <c r="E201" i="4" s="1"/>
  <c r="A201" i="4" s="1"/>
  <c r="A262" i="4" l="1"/>
  <c r="T97" i="1" a="1"/>
  <c r="T97" i="1" s="1"/>
  <c r="A257" i="4"/>
  <c r="Q97" i="1" a="1"/>
  <c r="Q97" i="1" s="1"/>
  <c r="R97" i="1" a="1"/>
  <c r="R97" i="1" s="1"/>
  <c r="S97" i="1" a="1"/>
  <c r="S97" i="1" s="1"/>
  <c r="C228" i="4"/>
  <c r="D228" i="4"/>
  <c r="C224" i="4"/>
  <c r="D224" i="4"/>
  <c r="C220" i="4"/>
  <c r="D220" i="4"/>
  <c r="C11" i="9"/>
  <c r="B11" i="9"/>
  <c r="D11" i="9" s="1"/>
  <c r="B3" i="9"/>
  <c r="C2" i="9"/>
  <c r="C3" i="9"/>
  <c r="C4" i="9"/>
  <c r="C5" i="9"/>
  <c r="C6" i="9"/>
  <c r="C7" i="9"/>
  <c r="C8" i="9"/>
  <c r="C9" i="9"/>
  <c r="C10" i="9"/>
  <c r="C12" i="9"/>
  <c r="C13" i="9"/>
  <c r="C14" i="9"/>
  <c r="C15" i="9"/>
  <c r="C16" i="9"/>
  <c r="C17" i="9"/>
  <c r="C18" i="9"/>
  <c r="C19" i="9"/>
  <c r="C20" i="9"/>
  <c r="C21" i="9"/>
  <c r="B2" i="9"/>
  <c r="D2" i="9" s="1"/>
  <c r="B3" i="3"/>
  <c r="B4" i="3"/>
  <c r="B5" i="3"/>
  <c r="B6" i="3"/>
  <c r="B7" i="3"/>
  <c r="B8" i="3"/>
  <c r="B9" i="3"/>
  <c r="B10" i="3"/>
  <c r="B11" i="3"/>
  <c r="B12" i="3"/>
  <c r="B13" i="3"/>
  <c r="B14" i="3"/>
  <c r="B15" i="3"/>
  <c r="B16" i="3"/>
  <c r="B17" i="3"/>
  <c r="B18" i="3"/>
  <c r="B19" i="3"/>
  <c r="B20" i="3"/>
  <c r="B21" i="3"/>
  <c r="B2" i="3"/>
  <c r="B3" i="5"/>
  <c r="B4" i="5"/>
  <c r="B5" i="5"/>
  <c r="B6" i="5"/>
  <c r="B7" i="5"/>
  <c r="B8" i="5"/>
  <c r="B9" i="5"/>
  <c r="B10" i="5"/>
  <c r="B11" i="5"/>
  <c r="B13" i="5"/>
  <c r="B14" i="5"/>
  <c r="B15" i="5"/>
  <c r="B16" i="5"/>
  <c r="B17" i="5"/>
  <c r="B18" i="5"/>
  <c r="B19" i="5"/>
  <c r="B20" i="5"/>
  <c r="B21" i="5"/>
  <c r="B22" i="5"/>
  <c r="B23" i="5"/>
  <c r="B24" i="5"/>
  <c r="B25" i="5"/>
  <c r="B26" i="5"/>
  <c r="B27" i="5"/>
  <c r="B28" i="5"/>
  <c r="B29" i="5"/>
  <c r="B30" i="5"/>
  <c r="B2" i="5"/>
  <c r="B3" i="8"/>
  <c r="B4" i="8"/>
  <c r="B5" i="8"/>
  <c r="B6" i="8"/>
  <c r="B7" i="8"/>
  <c r="B8" i="8"/>
  <c r="B9" i="8"/>
  <c r="B10" i="8"/>
  <c r="B11" i="8"/>
  <c r="B12" i="8"/>
  <c r="B13" i="8"/>
  <c r="B14" i="8"/>
  <c r="B15" i="8"/>
  <c r="B16" i="8"/>
  <c r="B17" i="8"/>
  <c r="B18" i="8"/>
  <c r="B19" i="8"/>
  <c r="B20" i="8"/>
  <c r="B21" i="8"/>
  <c r="B2" i="8"/>
  <c r="B3" i="7"/>
  <c r="B4" i="7"/>
  <c r="B5" i="7"/>
  <c r="B6" i="7"/>
  <c r="B7" i="7"/>
  <c r="B8" i="7"/>
  <c r="B9" i="7"/>
  <c r="B10" i="7"/>
  <c r="B11" i="7"/>
  <c r="B12" i="7"/>
  <c r="B13" i="7"/>
  <c r="B14" i="7"/>
  <c r="B15" i="7"/>
  <c r="B16" i="7"/>
  <c r="B17" i="7"/>
  <c r="B18" i="7"/>
  <c r="B19" i="7"/>
  <c r="B20" i="7"/>
  <c r="B21" i="7"/>
  <c r="B22" i="7"/>
  <c r="B2" i="7"/>
  <c r="B3" i="6"/>
  <c r="B4" i="6"/>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2" i="6"/>
  <c r="E11" i="9" l="1"/>
  <c r="E228" i="4" a="1"/>
  <c r="E228" i="4" s="1"/>
  <c r="E224" i="4" a="1"/>
  <c r="E224" i="4" s="1"/>
  <c r="E220" i="4" a="1"/>
  <c r="E220" i="4" s="1"/>
  <c r="B16" i="9"/>
  <c r="B4" i="9"/>
  <c r="B21" i="9"/>
  <c r="B20" i="9"/>
  <c r="B19" i="9"/>
  <c r="B18" i="9"/>
  <c r="B17" i="9"/>
  <c r="B15" i="9"/>
  <c r="B14" i="9"/>
  <c r="B13" i="9"/>
  <c r="B12" i="9"/>
  <c r="E12" i="9" s="1"/>
  <c r="B10" i="9"/>
  <c r="B9" i="9"/>
  <c r="B8" i="9"/>
  <c r="B7" i="9"/>
  <c r="D7" i="9" s="1"/>
  <c r="B6" i="9"/>
  <c r="B5" i="9"/>
  <c r="A220" i="4" l="1"/>
  <c r="A228" i="4"/>
  <c r="A224" i="4"/>
  <c r="D9" i="9"/>
  <c r="E9" i="9"/>
  <c r="E7" i="9"/>
  <c r="D21" i="9"/>
  <c r="E21" i="9"/>
  <c r="D17" i="9"/>
  <c r="E17" i="9"/>
  <c r="D10" i="9"/>
  <c r="E10" i="9"/>
  <c r="D12" i="9"/>
  <c r="D13" i="9"/>
  <c r="E13" i="9"/>
  <c r="E4" i="9"/>
  <c r="D4" i="9"/>
  <c r="D8" i="9"/>
  <c r="E8" i="9"/>
  <c r="D19" i="9"/>
  <c r="E19" i="9"/>
  <c r="D20" i="9"/>
  <c r="E20" i="9"/>
  <c r="E5" i="9"/>
  <c r="D5" i="9"/>
  <c r="E14" i="9"/>
  <c r="D14" i="9"/>
  <c r="E3" i="9"/>
  <c r="D3" i="9"/>
  <c r="D18" i="9"/>
  <c r="E18" i="9"/>
  <c r="E6" i="9"/>
  <c r="D6" i="9"/>
  <c r="E15" i="9"/>
  <c r="D15" i="9"/>
  <c r="E16" i="9"/>
  <c r="D16" i="9"/>
  <c r="D71" i="4"/>
  <c r="C71" i="4"/>
  <c r="D66" i="4"/>
  <c r="C66" i="4"/>
  <c r="D15" i="4"/>
  <c r="D16" i="4"/>
  <c r="D17" i="4"/>
  <c r="C15" i="4"/>
  <c r="C16" i="4"/>
  <c r="C17" i="4"/>
  <c r="D31" i="4"/>
  <c r="C31" i="4"/>
  <c r="C3" i="4"/>
  <c r="C4" i="4"/>
  <c r="C5" i="4"/>
  <c r="C6" i="4"/>
  <c r="C7" i="4"/>
  <c r="C8" i="4"/>
  <c r="C9" i="4"/>
  <c r="C10" i="4"/>
  <c r="C11" i="4"/>
  <c r="C12" i="4"/>
  <c r="C13" i="4"/>
  <c r="C14" i="4"/>
  <c r="C18" i="4"/>
  <c r="C19" i="4"/>
  <c r="C20" i="4"/>
  <c r="C21" i="4"/>
  <c r="C22" i="4"/>
  <c r="C23" i="4"/>
  <c r="C24" i="4"/>
  <c r="C25"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7" i="4"/>
  <c r="C68" i="4"/>
  <c r="C69" i="4"/>
  <c r="C70"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3" i="4"/>
  <c r="C194" i="4"/>
  <c r="C195" i="4"/>
  <c r="C197" i="4"/>
  <c r="C198" i="4"/>
  <c r="C199" i="4"/>
  <c r="C200" i="4"/>
  <c r="C202" i="4"/>
  <c r="C203" i="4"/>
  <c r="C204" i="4"/>
  <c r="C205" i="4"/>
  <c r="C206" i="4"/>
  <c r="C207" i="4"/>
  <c r="C209" i="4"/>
  <c r="C210" i="4"/>
  <c r="C211" i="4"/>
  <c r="C212" i="4"/>
  <c r="C213" i="4"/>
  <c r="C214" i="4"/>
  <c r="C216" i="4"/>
  <c r="C217" i="4"/>
  <c r="C218" i="4"/>
  <c r="C219" i="4"/>
  <c r="C221" i="4"/>
  <c r="C222" i="4"/>
  <c r="C223" i="4"/>
  <c r="C225" i="4"/>
  <c r="C226" i="4"/>
  <c r="C227"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 i="4"/>
  <c r="P2" i="1"/>
  <c r="G21" i="3"/>
  <c r="G6" i="3"/>
  <c r="G7" i="3"/>
  <c r="G8" i="3"/>
  <c r="G9" i="3"/>
  <c r="G10" i="3"/>
  <c r="G11" i="3"/>
  <c r="G12" i="3"/>
  <c r="G13" i="3"/>
  <c r="G14" i="3"/>
  <c r="G15" i="3"/>
  <c r="G16" i="3"/>
  <c r="G17" i="3"/>
  <c r="G18" i="3"/>
  <c r="G19" i="3"/>
  <c r="G20" i="3"/>
  <c r="G6" i="5"/>
  <c r="G7" i="5"/>
  <c r="G8" i="5"/>
  <c r="G9" i="5"/>
  <c r="G10" i="5"/>
  <c r="G11" i="5"/>
  <c r="G13" i="5"/>
  <c r="G14" i="5"/>
  <c r="G15" i="5"/>
  <c r="G16" i="5"/>
  <c r="G17" i="5"/>
  <c r="G18" i="5"/>
  <c r="G19" i="5"/>
  <c r="G20" i="5"/>
  <c r="G21" i="5"/>
  <c r="G22" i="5"/>
  <c r="G23" i="5"/>
  <c r="G24" i="5"/>
  <c r="G25" i="5"/>
  <c r="G26" i="5"/>
  <c r="G27" i="5"/>
  <c r="G28" i="5"/>
  <c r="G2" i="5"/>
  <c r="G3" i="3"/>
  <c r="G4" i="3"/>
  <c r="G5" i="3"/>
  <c r="G6" i="8"/>
  <c r="G7" i="8"/>
  <c r="G8" i="8"/>
  <c r="G9" i="8"/>
  <c r="G10" i="8"/>
  <c r="G11" i="8"/>
  <c r="G12" i="8"/>
  <c r="G13" i="8"/>
  <c r="G14" i="8"/>
  <c r="G15" i="8"/>
  <c r="G16" i="8"/>
  <c r="G17" i="8"/>
  <c r="G18" i="8"/>
  <c r="G19" i="8"/>
  <c r="G20" i="8"/>
  <c r="G21" i="8"/>
  <c r="D197" i="4"/>
  <c r="D198" i="4"/>
  <c r="D199" i="4"/>
  <c r="D200" i="4"/>
  <c r="D202" i="4"/>
  <c r="D203" i="4"/>
  <c r="D204" i="4"/>
  <c r="D205" i="4"/>
  <c r="D206" i="4"/>
  <c r="D207" i="4"/>
  <c r="D209" i="4"/>
  <c r="D210" i="4"/>
  <c r="D211" i="4"/>
  <c r="D212" i="4"/>
  <c r="D213" i="4"/>
  <c r="D214" i="4"/>
  <c r="D216" i="4"/>
  <c r="D217" i="4"/>
  <c r="D218" i="4"/>
  <c r="D219" i="4"/>
  <c r="D221" i="4"/>
  <c r="D222" i="4"/>
  <c r="D223" i="4"/>
  <c r="D225" i="4"/>
  <c r="D226" i="4"/>
  <c r="D227" i="4"/>
  <c r="D229" i="4"/>
  <c r="D230" i="4"/>
  <c r="D231" i="4"/>
  <c r="D232" i="4"/>
  <c r="D233" i="4"/>
  <c r="D234" i="4"/>
  <c r="D235" i="4"/>
  <c r="D236" i="4"/>
  <c r="D237" i="4"/>
  <c r="D238" i="4"/>
  <c r="D239" i="4"/>
  <c r="D240" i="4"/>
  <c r="D241" i="4"/>
  <c r="D242" i="4"/>
  <c r="D243" i="4"/>
  <c r="D244" i="4"/>
  <c r="D245" i="4"/>
  <c r="D246" i="4"/>
  <c r="D247" i="4"/>
  <c r="D248" i="4"/>
  <c r="D249" i="4"/>
  <c r="D250" i="4"/>
  <c r="D251" i="4"/>
  <c r="D252" i="4"/>
  <c r="D253" i="4"/>
  <c r="T2" i="1" l="1" a="1"/>
  <c r="T2" i="1" s="1"/>
  <c r="S2" i="1" a="1"/>
  <c r="S2" i="1" s="1"/>
  <c r="E71" i="4" a="1"/>
  <c r="E71" i="4" s="1"/>
  <c r="E16" i="4" a="1"/>
  <c r="E16" i="4" s="1"/>
  <c r="E15" i="4" a="1"/>
  <c r="E15" i="4" s="1"/>
  <c r="E66" i="4" a="1"/>
  <c r="E66" i="4" s="1"/>
  <c r="E17" i="4" a="1"/>
  <c r="E17" i="4" s="1"/>
  <c r="E31" i="4" a="1"/>
  <c r="E31" i="4" s="1"/>
  <c r="V2" i="1" a="1"/>
  <c r="V2" i="1" s="1"/>
  <c r="W2" i="1" a="1"/>
  <c r="W2" i="1" s="1"/>
  <c r="X2" i="1" a="1"/>
  <c r="X2" i="1" s="1"/>
  <c r="U2" i="1" a="1"/>
  <c r="U2" i="1" s="1"/>
  <c r="E248" i="4" a="1"/>
  <c r="E248" i="4" s="1"/>
  <c r="E240" i="4" a="1"/>
  <c r="E240" i="4" s="1"/>
  <c r="A240" i="4" s="1"/>
  <c r="E222" i="4" a="1"/>
  <c r="E222" i="4" s="1"/>
  <c r="E198" i="4" a="1"/>
  <c r="E198" i="4" s="1"/>
  <c r="E252" i="4" a="1"/>
  <c r="E252" i="4" s="1"/>
  <c r="E236" i="4" a="1"/>
  <c r="E236" i="4" s="1"/>
  <c r="E227" i="4" a="1"/>
  <c r="E227" i="4" s="1"/>
  <c r="E212" i="4" a="1"/>
  <c r="E212" i="4" s="1"/>
  <c r="E207" i="4" a="1"/>
  <c r="E207" i="4" s="1"/>
  <c r="E244" i="4" a="1"/>
  <c r="E244" i="4" s="1"/>
  <c r="E232" i="4" a="1"/>
  <c r="E232" i="4" s="1"/>
  <c r="E217" i="4" a="1"/>
  <c r="E217" i="4" s="1"/>
  <c r="E203" i="4" a="1"/>
  <c r="E203" i="4" s="1"/>
  <c r="E250" i="4" a="1"/>
  <c r="E250" i="4" s="1"/>
  <c r="E246" i="4" a="1"/>
  <c r="E246" i="4" s="1"/>
  <c r="E242" i="4" a="1"/>
  <c r="E242" i="4" s="1"/>
  <c r="E238" i="4" a="1"/>
  <c r="E238" i="4" s="1"/>
  <c r="E234" i="4" a="1"/>
  <c r="E234" i="4" s="1"/>
  <c r="E230" i="4" a="1"/>
  <c r="E230" i="4" s="1"/>
  <c r="E225" i="4" a="1"/>
  <c r="E225" i="4" s="1"/>
  <c r="E219" i="4" a="1"/>
  <c r="E219" i="4" s="1"/>
  <c r="E214" i="4" a="1"/>
  <c r="E214" i="4" s="1"/>
  <c r="E210" i="4" a="1"/>
  <c r="E210" i="4" s="1"/>
  <c r="E205" i="4" a="1"/>
  <c r="E205" i="4" s="1"/>
  <c r="E200" i="4" a="1"/>
  <c r="E200" i="4" s="1"/>
  <c r="E253" i="4" a="1"/>
  <c r="E253" i="4" s="1"/>
  <c r="E251" i="4" a="1"/>
  <c r="E251" i="4" s="1"/>
  <c r="E249" i="4" a="1"/>
  <c r="E249" i="4" s="1"/>
  <c r="E247" i="4" a="1"/>
  <c r="E247" i="4" s="1"/>
  <c r="E245" i="4" a="1"/>
  <c r="E245" i="4" s="1"/>
  <c r="E243" i="4" a="1"/>
  <c r="E243" i="4" s="1"/>
  <c r="E241" i="4" a="1"/>
  <c r="E241" i="4" s="1"/>
  <c r="E239" i="4" a="1"/>
  <c r="E239" i="4" s="1"/>
  <c r="A239" i="4" s="1"/>
  <c r="E237" i="4" a="1"/>
  <c r="E237" i="4" s="1"/>
  <c r="E235" i="4" a="1"/>
  <c r="E235" i="4" s="1"/>
  <c r="E233" i="4" a="1"/>
  <c r="E233" i="4" s="1"/>
  <c r="E231" i="4" a="1"/>
  <c r="E231" i="4" s="1"/>
  <c r="E229" i="4" a="1"/>
  <c r="E229" i="4" s="1"/>
  <c r="E226" i="4" a="1"/>
  <c r="E226" i="4" s="1"/>
  <c r="E223" i="4" a="1"/>
  <c r="E223" i="4" s="1"/>
  <c r="E221" i="4" a="1"/>
  <c r="E221" i="4" s="1"/>
  <c r="E218" i="4" a="1"/>
  <c r="E218" i="4" s="1"/>
  <c r="E216" i="4" a="1"/>
  <c r="E216" i="4" s="1"/>
  <c r="E213" i="4" a="1"/>
  <c r="E213" i="4" s="1"/>
  <c r="E211" i="4" a="1"/>
  <c r="E211" i="4" s="1"/>
  <c r="E209" i="4" a="1"/>
  <c r="E209" i="4" s="1"/>
  <c r="E206" i="4" a="1"/>
  <c r="E206" i="4" s="1"/>
  <c r="E204" i="4" a="1"/>
  <c r="E204" i="4" s="1"/>
  <c r="E202" i="4" a="1"/>
  <c r="E202" i="4" s="1"/>
  <c r="E199" i="4" a="1"/>
  <c r="E199" i="4" s="1"/>
  <c r="E197" i="4" a="1"/>
  <c r="E197" i="4" s="1"/>
  <c r="A31" i="4" l="1"/>
  <c r="A17" i="4"/>
  <c r="A66" i="4"/>
  <c r="A15" i="4"/>
  <c r="A16" i="4"/>
  <c r="A71" i="4"/>
  <c r="A207" i="4"/>
  <c r="A248" i="4"/>
  <c r="A244" i="4"/>
  <c r="A212" i="4"/>
  <c r="A236" i="4"/>
  <c r="A227" i="4"/>
  <c r="A203" i="4"/>
  <c r="A252" i="4"/>
  <c r="A217" i="4"/>
  <c r="A198" i="4"/>
  <c r="A232" i="4"/>
  <c r="A222" i="4"/>
  <c r="A234" i="4"/>
  <c r="A211" i="4"/>
  <c r="A231" i="4"/>
  <c r="A204" i="4"/>
  <c r="A213" i="4"/>
  <c r="A223" i="4"/>
  <c r="A233" i="4"/>
  <c r="A241" i="4"/>
  <c r="A249" i="4"/>
  <c r="A200" i="4"/>
  <c r="A219" i="4"/>
  <c r="A238" i="4"/>
  <c r="A221" i="4"/>
  <c r="A247" i="4"/>
  <c r="A214" i="4"/>
  <c r="A250" i="4"/>
  <c r="A206" i="4"/>
  <c r="A216" i="4"/>
  <c r="A226" i="4"/>
  <c r="A235" i="4"/>
  <c r="A243" i="4"/>
  <c r="A251" i="4"/>
  <c r="A205" i="4"/>
  <c r="A225" i="4"/>
  <c r="A242" i="4"/>
  <c r="A202" i="4"/>
  <c r="A197" i="4"/>
  <c r="A199" i="4"/>
  <c r="A209" i="4"/>
  <c r="A218" i="4"/>
  <c r="A229" i="4"/>
  <c r="A237" i="4"/>
  <c r="A245" i="4"/>
  <c r="A253" i="4"/>
  <c r="A210" i="4"/>
  <c r="A230" i="4"/>
  <c r="A246" i="4"/>
  <c r="D110" i="4"/>
  <c r="E110" i="4" s="1" a="1"/>
  <c r="E110" i="4" s="1"/>
  <c r="D111" i="4"/>
  <c r="E111" i="4" s="1" a="1"/>
  <c r="E111" i="4" s="1"/>
  <c r="D112" i="4"/>
  <c r="E112" i="4" s="1" a="1"/>
  <c r="E112" i="4" s="1"/>
  <c r="D113" i="4"/>
  <c r="E113" i="4" s="1" a="1"/>
  <c r="E113" i="4" s="1"/>
  <c r="D114" i="4"/>
  <c r="E114" i="4" s="1" a="1"/>
  <c r="E114" i="4" s="1"/>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3" i="4"/>
  <c r="D194" i="4"/>
  <c r="D195" i="4"/>
  <c r="D92" i="4"/>
  <c r="D93" i="4"/>
  <c r="D94" i="4"/>
  <c r="D95" i="4"/>
  <c r="D96" i="4"/>
  <c r="D97" i="4"/>
  <c r="D98" i="4"/>
  <c r="D99" i="4"/>
  <c r="D100" i="4"/>
  <c r="D101" i="4"/>
  <c r="D102" i="4"/>
  <c r="D103" i="4"/>
  <c r="D104" i="4"/>
  <c r="D105" i="4"/>
  <c r="D106" i="4"/>
  <c r="D107" i="4"/>
  <c r="D108" i="4"/>
  <c r="D109" i="4"/>
  <c r="G6" i="7"/>
  <c r="G7" i="7"/>
  <c r="G8" i="7"/>
  <c r="G9" i="7"/>
  <c r="G10" i="7"/>
  <c r="G11" i="7"/>
  <c r="G12" i="7"/>
  <c r="G13" i="7"/>
  <c r="G14" i="7"/>
  <c r="G15" i="7"/>
  <c r="G16" i="7"/>
  <c r="G17" i="7"/>
  <c r="G18" i="7"/>
  <c r="G19" i="7"/>
  <c r="G20" i="7"/>
  <c r="G21" i="7"/>
  <c r="G22" i="7"/>
  <c r="D77" i="4"/>
  <c r="D78" i="4"/>
  <c r="D79" i="4"/>
  <c r="D80" i="4"/>
  <c r="D81" i="4"/>
  <c r="D82" i="4"/>
  <c r="D83" i="4"/>
  <c r="D84" i="4"/>
  <c r="D85" i="4"/>
  <c r="D86" i="4"/>
  <c r="D87" i="4"/>
  <c r="D88" i="4"/>
  <c r="D89" i="4"/>
  <c r="D90" i="4"/>
  <c r="D91" i="4"/>
  <c r="G14" i="6"/>
  <c r="G15" i="6"/>
  <c r="G16" i="6"/>
  <c r="G17" i="6"/>
  <c r="G18" i="6"/>
  <c r="G19" i="6"/>
  <c r="G20" i="6"/>
  <c r="G21" i="6"/>
  <c r="G22" i="6"/>
  <c r="G23" i="6"/>
  <c r="G24" i="6"/>
  <c r="G25" i="6"/>
  <c r="G26" i="6"/>
  <c r="G27" i="6"/>
  <c r="G28" i="6"/>
  <c r="G30" i="6"/>
  <c r="G31" i="6"/>
  <c r="G32" i="6"/>
  <c r="G33" i="6"/>
  <c r="G29" i="6"/>
  <c r="G3" i="6"/>
  <c r="G4" i="6"/>
  <c r="G5" i="6"/>
  <c r="G6" i="6"/>
  <c r="G7" i="6"/>
  <c r="G8" i="6"/>
  <c r="G9" i="6"/>
  <c r="G10" i="6"/>
  <c r="G11" i="6"/>
  <c r="G12" i="6"/>
  <c r="G13" i="6"/>
  <c r="G2" i="6"/>
  <c r="P3" i="1"/>
  <c r="P4" i="1"/>
  <c r="P5" i="1"/>
  <c r="P6" i="1"/>
  <c r="P7" i="1"/>
  <c r="P8" i="1"/>
  <c r="P9" i="1"/>
  <c r="P10" i="1"/>
  <c r="P11" i="1"/>
  <c r="P12" i="1"/>
  <c r="P13" i="1"/>
  <c r="P14" i="1"/>
  <c r="P15" i="1"/>
  <c r="P16" i="1"/>
  <c r="P17" i="1"/>
  <c r="P18" i="1"/>
  <c r="P19" i="1"/>
  <c r="P20" i="1"/>
  <c r="P22" i="1"/>
  <c r="P23" i="1"/>
  <c r="P21" i="1"/>
  <c r="P24" i="1"/>
  <c r="P25" i="1"/>
  <c r="P26" i="1"/>
  <c r="P27" i="1"/>
  <c r="P28" i="1"/>
  <c r="P30" i="1"/>
  <c r="P31" i="1"/>
  <c r="P32" i="1"/>
  <c r="P33" i="1"/>
  <c r="P29"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6" i="1"/>
  <c r="P87" i="1"/>
  <c r="P88" i="1"/>
  <c r="P89" i="1"/>
  <c r="P90" i="1"/>
  <c r="P91" i="1"/>
  <c r="P92" i="1"/>
  <c r="P93" i="1"/>
  <c r="P94" i="1"/>
  <c r="P95" i="1"/>
  <c r="P96" i="1"/>
  <c r="P98" i="1"/>
  <c r="P99" i="1"/>
  <c r="P100" i="1"/>
  <c r="P101" i="1"/>
  <c r="P102" i="1"/>
  <c r="P103" i="1"/>
  <c r="P104" i="1"/>
  <c r="P107" i="1"/>
  <c r="S107" i="1" s="1" a="1"/>
  <c r="S107" i="1" s="1"/>
  <c r="P108" i="1"/>
  <c r="R108" i="1" s="1" a="1"/>
  <c r="R108" i="1" s="1"/>
  <c r="P109" i="1"/>
  <c r="P110" i="1"/>
  <c r="P111" i="1"/>
  <c r="R111" i="1" s="1" a="1"/>
  <c r="R111" i="1" s="1"/>
  <c r="P112" i="1"/>
  <c r="S112" i="1" s="1" a="1"/>
  <c r="S112" i="1" s="1"/>
  <c r="P113" i="1"/>
  <c r="R113" i="1" s="1" a="1"/>
  <c r="R113" i="1" s="1"/>
  <c r="P114" i="1"/>
  <c r="P115" i="1"/>
  <c r="P116" i="1"/>
  <c r="Q116" i="1" s="1" a="1"/>
  <c r="Q116" i="1" s="1"/>
  <c r="P117" i="1"/>
  <c r="P118" i="1"/>
  <c r="S118" i="1" s="1" a="1"/>
  <c r="S118" i="1" s="1"/>
  <c r="P119" i="1"/>
  <c r="S119" i="1" s="1" a="1"/>
  <c r="S119" i="1" s="1"/>
  <c r="P120" i="1"/>
  <c r="S120" i="1" s="1" a="1"/>
  <c r="S120" i="1" s="1"/>
  <c r="P121" i="1"/>
  <c r="Q121" i="1" s="1" a="1"/>
  <c r="Q121" i="1" s="1"/>
  <c r="P122" i="1"/>
  <c r="P123" i="1"/>
  <c r="P124" i="1"/>
  <c r="S124" i="1" s="1" a="1"/>
  <c r="S124" i="1" s="1"/>
  <c r="P125" i="1"/>
  <c r="Q125" i="1" s="1" a="1"/>
  <c r="Q125" i="1" s="1"/>
  <c r="P126" i="1"/>
  <c r="R126" i="1" s="1" a="1"/>
  <c r="R126" i="1" s="1"/>
  <c r="R112" i="1" l="1" a="1"/>
  <c r="R112" i="1" s="1"/>
  <c r="R124" i="1" a="1"/>
  <c r="R124" i="1" s="1"/>
  <c r="Q111" i="1" a="1"/>
  <c r="Q111" i="1" s="1"/>
  <c r="S125" i="1" a="1"/>
  <c r="S125" i="1" s="1"/>
  <c r="S113" i="1" a="1"/>
  <c r="S113" i="1" s="1"/>
  <c r="Q113" i="1" a="1"/>
  <c r="Q113" i="1" s="1"/>
  <c r="Q120" i="1" a="1"/>
  <c r="Q120" i="1" s="1"/>
  <c r="T112" i="1" a="1"/>
  <c r="T112" i="1" s="1"/>
  <c r="R107" i="1" a="1"/>
  <c r="R107" i="1" s="1"/>
  <c r="Q107" i="1" a="1"/>
  <c r="Q107" i="1" s="1"/>
  <c r="S111" i="1" a="1"/>
  <c r="S111" i="1" s="1"/>
  <c r="Q112" i="1" a="1"/>
  <c r="Q112" i="1" s="1"/>
  <c r="R119" i="1" a="1"/>
  <c r="R119" i="1" s="1"/>
  <c r="T122" i="1" a="1"/>
  <c r="T122" i="1" s="1"/>
  <c r="X122" i="1" a="1"/>
  <c r="X122" i="1" s="1"/>
  <c r="U122" i="1" a="1"/>
  <c r="U122" i="1" s="1"/>
  <c r="W122" i="1" a="1"/>
  <c r="W122" i="1" s="1"/>
  <c r="S122" i="1" a="1"/>
  <c r="S122" i="1" s="1"/>
  <c r="V122" i="1" a="1"/>
  <c r="V122" i="1" s="1"/>
  <c r="T114" i="1" a="1"/>
  <c r="T114" i="1" s="1"/>
  <c r="X114" i="1" a="1"/>
  <c r="X114" i="1" s="1"/>
  <c r="U114" i="1" a="1"/>
  <c r="U114" i="1" s="1"/>
  <c r="W114" i="1" a="1"/>
  <c r="W114" i="1" s="1"/>
  <c r="V114" i="1" a="1"/>
  <c r="V114" i="1" s="1"/>
  <c r="V104" i="1" a="1"/>
  <c r="V104" i="1" s="1"/>
  <c r="S104" i="1" a="1"/>
  <c r="S104" i="1" s="1"/>
  <c r="W104" i="1" a="1"/>
  <c r="W104" i="1" s="1"/>
  <c r="U104" i="1" a="1"/>
  <c r="U104" i="1" s="1"/>
  <c r="T104" i="1" a="1"/>
  <c r="T104" i="1" s="1"/>
  <c r="X104" i="1" a="1"/>
  <c r="X104" i="1" s="1"/>
  <c r="U100" i="1" a="1"/>
  <c r="U100" i="1" s="1"/>
  <c r="V100" i="1" a="1"/>
  <c r="V100" i="1" s="1"/>
  <c r="X100" i="1" a="1"/>
  <c r="X100" i="1" s="1"/>
  <c r="T100" i="1" a="1"/>
  <c r="T100" i="1" s="1"/>
  <c r="W100" i="1" a="1"/>
  <c r="W100" i="1" s="1"/>
  <c r="V95" i="1" a="1"/>
  <c r="V95" i="1" s="1"/>
  <c r="W95" i="1" a="1"/>
  <c r="W95" i="1" s="1"/>
  <c r="S95" i="1" a="1"/>
  <c r="S95" i="1" s="1"/>
  <c r="X95" i="1" a="1"/>
  <c r="X95" i="1" s="1"/>
  <c r="T95" i="1" a="1"/>
  <c r="T95" i="1" s="1"/>
  <c r="U95" i="1" a="1"/>
  <c r="U95" i="1" s="1"/>
  <c r="U87" i="1" a="1"/>
  <c r="U87" i="1" s="1"/>
  <c r="V87" i="1" a="1"/>
  <c r="V87" i="1" s="1"/>
  <c r="W87" i="1" a="1"/>
  <c r="W87" i="1" s="1"/>
  <c r="X87" i="1" a="1"/>
  <c r="X87" i="1" s="1"/>
  <c r="U82" i="1" a="1"/>
  <c r="U82" i="1" s="1"/>
  <c r="V82" i="1" a="1"/>
  <c r="V82" i="1" s="1"/>
  <c r="X82" i="1" a="1"/>
  <c r="X82" i="1" s="1"/>
  <c r="W82" i="1" a="1"/>
  <c r="W82" i="1" s="1"/>
  <c r="X66" i="1" a="1"/>
  <c r="X66" i="1" s="1"/>
  <c r="U66" i="1" a="1"/>
  <c r="U66" i="1" s="1"/>
  <c r="W66" i="1" a="1"/>
  <c r="W66" i="1" s="1"/>
  <c r="V66" i="1" a="1"/>
  <c r="V66" i="1" s="1"/>
  <c r="S58" i="1" a="1"/>
  <c r="S58" i="1" s="1"/>
  <c r="W58" i="1" a="1"/>
  <c r="W58" i="1" s="1"/>
  <c r="U58" i="1" a="1"/>
  <c r="U58" i="1" s="1"/>
  <c r="V58" i="1" a="1"/>
  <c r="V58" i="1" s="1"/>
  <c r="T58" i="1" a="1"/>
  <c r="T58" i="1" s="1"/>
  <c r="X58" i="1" a="1"/>
  <c r="X58" i="1" s="1"/>
  <c r="T51" i="1" a="1"/>
  <c r="T51" i="1" s="1"/>
  <c r="X51" i="1" a="1"/>
  <c r="X51" i="1" s="1"/>
  <c r="U51" i="1" a="1"/>
  <c r="U51" i="1" s="1"/>
  <c r="V51" i="1" a="1"/>
  <c r="V51" i="1" s="1"/>
  <c r="W51" i="1" a="1"/>
  <c r="W51" i="1" s="1"/>
  <c r="S51" i="1" a="1"/>
  <c r="S51" i="1" s="1"/>
  <c r="S43" i="1" a="1"/>
  <c r="S43" i="1" s="1"/>
  <c r="W43" i="1" a="1"/>
  <c r="W43" i="1" s="1"/>
  <c r="T43" i="1" a="1"/>
  <c r="T43" i="1" s="1"/>
  <c r="X43" i="1" a="1"/>
  <c r="X43" i="1" s="1"/>
  <c r="U43" i="1" a="1"/>
  <c r="U43" i="1" s="1"/>
  <c r="V43" i="1" a="1"/>
  <c r="V43" i="1" s="1"/>
  <c r="V32" i="1" a="1"/>
  <c r="V32" i="1" s="1"/>
  <c r="W32" i="1" a="1"/>
  <c r="W32" i="1" s="1"/>
  <c r="X32" i="1" a="1"/>
  <c r="X32" i="1" s="1"/>
  <c r="U20" i="1" a="1"/>
  <c r="U20" i="1" s="1"/>
  <c r="V20" i="1" a="1"/>
  <c r="V20" i="1" s="1"/>
  <c r="S20" i="1" a="1"/>
  <c r="S20" i="1" s="1"/>
  <c r="T20" i="1" a="1"/>
  <c r="T20" i="1" s="1"/>
  <c r="W20" i="1" a="1"/>
  <c r="W20" i="1" s="1"/>
  <c r="X20" i="1" a="1"/>
  <c r="X20" i="1" s="1"/>
  <c r="V14" i="1" a="1"/>
  <c r="V14" i="1" s="1"/>
  <c r="W14" i="1" a="1"/>
  <c r="W14" i="1" s="1"/>
  <c r="T14" i="1" a="1"/>
  <c r="T14" i="1" s="1"/>
  <c r="U14" i="1" a="1"/>
  <c r="U14" i="1" s="1"/>
  <c r="X14" i="1" a="1"/>
  <c r="X14" i="1" s="1"/>
  <c r="T6" i="1" a="1"/>
  <c r="T6" i="1" s="1"/>
  <c r="X6" i="1" a="1"/>
  <c r="X6" i="1" s="1"/>
  <c r="U6" i="1" a="1"/>
  <c r="U6" i="1" s="1"/>
  <c r="V6" i="1" a="1"/>
  <c r="V6" i="1" s="1"/>
  <c r="W6" i="1" a="1"/>
  <c r="W6" i="1" s="1"/>
  <c r="V121" i="1" a="1"/>
  <c r="V121" i="1" s="1"/>
  <c r="W121" i="1" a="1"/>
  <c r="W121" i="1" s="1"/>
  <c r="U121" i="1" a="1"/>
  <c r="U121" i="1" s="1"/>
  <c r="X121" i="1" a="1"/>
  <c r="X121" i="1" s="1"/>
  <c r="T121" i="1" a="1"/>
  <c r="T121" i="1" s="1"/>
  <c r="U113" i="1" a="1"/>
  <c r="U113" i="1" s="1"/>
  <c r="V113" i="1" a="1"/>
  <c r="V113" i="1" s="1"/>
  <c r="X113" i="1" a="1"/>
  <c r="X113" i="1" s="1"/>
  <c r="W113" i="1" a="1"/>
  <c r="W113" i="1" s="1"/>
  <c r="V109" i="1" a="1"/>
  <c r="V109" i="1" s="1"/>
  <c r="S109" i="1" a="1"/>
  <c r="S109" i="1" s="1"/>
  <c r="W109" i="1" a="1"/>
  <c r="W109" i="1" s="1"/>
  <c r="T109" i="1" a="1"/>
  <c r="T109" i="1" s="1"/>
  <c r="U109" i="1" a="1"/>
  <c r="U109" i="1" s="1"/>
  <c r="X109" i="1" a="1"/>
  <c r="X109" i="1" s="1"/>
  <c r="V99" i="1" a="1"/>
  <c r="V99" i="1" s="1"/>
  <c r="W99" i="1" a="1"/>
  <c r="W99" i="1" s="1"/>
  <c r="U99" i="1" a="1"/>
  <c r="U99" i="1" s="1"/>
  <c r="X99" i="1" a="1"/>
  <c r="X99" i="1" s="1"/>
  <c r="T99" i="1" a="1"/>
  <c r="T99" i="1" s="1"/>
  <c r="T94" i="1" a="1"/>
  <c r="T94" i="1" s="1"/>
  <c r="X94" i="1" a="1"/>
  <c r="X94" i="1" s="1"/>
  <c r="W94" i="1" a="1"/>
  <c r="W94" i="1" s="1"/>
  <c r="S94" i="1" a="1"/>
  <c r="S94" i="1" s="1"/>
  <c r="V94" i="1" a="1"/>
  <c r="V94" i="1" s="1"/>
  <c r="U94" i="1" a="1"/>
  <c r="U94" i="1" s="1"/>
  <c r="X86" i="1" a="1"/>
  <c r="X86" i="1" s="1"/>
  <c r="W86" i="1" a="1"/>
  <c r="W86" i="1" s="1"/>
  <c r="V86" i="1" a="1"/>
  <c r="V86" i="1" s="1"/>
  <c r="U81" i="1" a="1"/>
  <c r="U81" i="1" s="1"/>
  <c r="X81" i="1" a="1"/>
  <c r="X81" i="1" s="1"/>
  <c r="V81" i="1" a="1"/>
  <c r="V81" i="1" s="1"/>
  <c r="W81" i="1" a="1"/>
  <c r="W81" i="1" s="1"/>
  <c r="U73" i="1" a="1"/>
  <c r="U73" i="1" s="1"/>
  <c r="V73" i="1" a="1"/>
  <c r="V73" i="1" s="1"/>
  <c r="W73" i="1" a="1"/>
  <c r="W73" i="1" s="1"/>
  <c r="X73" i="1" a="1"/>
  <c r="X73" i="1" s="1"/>
  <c r="T73" i="1" a="1"/>
  <c r="T73" i="1" s="1"/>
  <c r="V61" i="1" a="1"/>
  <c r="V61" i="1" s="1"/>
  <c r="T61" i="1" a="1"/>
  <c r="T61" i="1" s="1"/>
  <c r="W61" i="1" a="1"/>
  <c r="W61" i="1" s="1"/>
  <c r="U61" i="1" a="1"/>
  <c r="U61" i="1" s="1"/>
  <c r="X61" i="1" a="1"/>
  <c r="X61" i="1" s="1"/>
  <c r="V50" i="1" a="1"/>
  <c r="V50" i="1" s="1"/>
  <c r="W50" i="1" a="1"/>
  <c r="W50" i="1" s="1"/>
  <c r="U50" i="1" a="1"/>
  <c r="U50" i="1" s="1"/>
  <c r="X50" i="1" a="1"/>
  <c r="X50" i="1" s="1"/>
  <c r="V46" i="1" a="1"/>
  <c r="V46" i="1" s="1"/>
  <c r="W46" i="1" a="1"/>
  <c r="W46" i="1" s="1"/>
  <c r="X46" i="1" a="1"/>
  <c r="X46" i="1" s="1"/>
  <c r="U46" i="1" a="1"/>
  <c r="U46" i="1" s="1"/>
  <c r="T46" i="1" a="1"/>
  <c r="T46" i="1" s="1"/>
  <c r="U38" i="1" a="1"/>
  <c r="U38" i="1" s="1"/>
  <c r="V38" i="1" a="1"/>
  <c r="V38" i="1" s="1"/>
  <c r="W38" i="1" a="1"/>
  <c r="W38" i="1" s="1"/>
  <c r="X38" i="1" a="1"/>
  <c r="X38" i="1" s="1"/>
  <c r="T38" i="1" a="1"/>
  <c r="T38" i="1" s="1"/>
  <c r="S38" i="1" a="1"/>
  <c r="S38" i="1" s="1"/>
  <c r="V31" i="1" a="1"/>
  <c r="V31" i="1" s="1"/>
  <c r="W31" i="1" a="1"/>
  <c r="W31" i="1" s="1"/>
  <c r="T31" i="1" a="1"/>
  <c r="T31" i="1" s="1"/>
  <c r="U31" i="1" a="1"/>
  <c r="U31" i="1" s="1"/>
  <c r="X31" i="1" a="1"/>
  <c r="X31" i="1" s="1"/>
  <c r="W19" i="1" a="1"/>
  <c r="W19" i="1" s="1"/>
  <c r="T19" i="1" a="1"/>
  <c r="T19" i="1" s="1"/>
  <c r="X19" i="1" a="1"/>
  <c r="X19" i="1" s="1"/>
  <c r="V19" i="1" a="1"/>
  <c r="V19" i="1" s="1"/>
  <c r="U19" i="1" a="1"/>
  <c r="U19" i="1" s="1"/>
  <c r="U9" i="1" a="1"/>
  <c r="U9" i="1" s="1"/>
  <c r="V9" i="1" a="1"/>
  <c r="V9" i="1" s="1"/>
  <c r="W9" i="1" a="1"/>
  <c r="W9" i="1" s="1"/>
  <c r="X9" i="1" a="1"/>
  <c r="X9" i="1" s="1"/>
  <c r="S9" i="1" a="1"/>
  <c r="S9" i="1" s="1"/>
  <c r="T9" i="1" a="1"/>
  <c r="T9" i="1" s="1"/>
  <c r="U5" i="1" a="1"/>
  <c r="U5" i="1" s="1"/>
  <c r="V5" i="1" a="1"/>
  <c r="V5" i="1" s="1"/>
  <c r="T5" i="1" a="1"/>
  <c r="T5" i="1" s="1"/>
  <c r="W5" i="1" a="1"/>
  <c r="W5" i="1" s="1"/>
  <c r="X5" i="1" a="1"/>
  <c r="X5" i="1" s="1"/>
  <c r="U124" i="1" a="1"/>
  <c r="U124" i="1" s="1"/>
  <c r="V124" i="1" a="1"/>
  <c r="V124" i="1" s="1"/>
  <c r="T124" i="1" a="1"/>
  <c r="T124" i="1" s="1"/>
  <c r="W124" i="1" a="1"/>
  <c r="W124" i="1" s="1"/>
  <c r="X124" i="1" a="1"/>
  <c r="X124" i="1" s="1"/>
  <c r="T116" i="1" a="1"/>
  <c r="T116" i="1" s="1"/>
  <c r="X116" i="1" a="1"/>
  <c r="X116" i="1" s="1"/>
  <c r="U116" i="1" a="1"/>
  <c r="U116" i="1" s="1"/>
  <c r="W116" i="1" a="1"/>
  <c r="W116" i="1" s="1"/>
  <c r="S116" i="1" a="1"/>
  <c r="S116" i="1" s="1"/>
  <c r="V116" i="1" a="1"/>
  <c r="V116" i="1" s="1"/>
  <c r="V112" i="1" a="1"/>
  <c r="V112" i="1" s="1"/>
  <c r="W112" i="1" a="1"/>
  <c r="W112" i="1" s="1"/>
  <c r="X112" i="1" a="1"/>
  <c r="X112" i="1" s="1"/>
  <c r="T108" i="1" a="1"/>
  <c r="T108" i="1" s="1"/>
  <c r="X108" i="1" a="1"/>
  <c r="X108" i="1" s="1"/>
  <c r="U108" i="1" a="1"/>
  <c r="U108" i="1" s="1"/>
  <c r="W108" i="1" a="1"/>
  <c r="W108" i="1" s="1"/>
  <c r="V108" i="1" a="1"/>
  <c r="V108" i="1" s="1"/>
  <c r="U102" i="1" a="1"/>
  <c r="U102" i="1" s="1"/>
  <c r="V102" i="1" a="1"/>
  <c r="V102" i="1" s="1"/>
  <c r="T102" i="1" a="1"/>
  <c r="T102" i="1" s="1"/>
  <c r="W102" i="1" a="1"/>
  <c r="W102" i="1" s="1"/>
  <c r="X102" i="1" a="1"/>
  <c r="X102" i="1" s="1"/>
  <c r="S102" i="1" a="1"/>
  <c r="S102" i="1" s="1"/>
  <c r="W98" i="1" a="1"/>
  <c r="W98" i="1" s="1"/>
  <c r="X98" i="1" a="1"/>
  <c r="X98" i="1" s="1"/>
  <c r="V98" i="1" a="1"/>
  <c r="V98" i="1" s="1"/>
  <c r="U98" i="1" a="1"/>
  <c r="U98" i="1" s="1"/>
  <c r="V93" i="1" a="1"/>
  <c r="V93" i="1" s="1"/>
  <c r="X93" i="1" a="1"/>
  <c r="X93" i="1" s="1"/>
  <c r="T93" i="1" a="1"/>
  <c r="T93" i="1" s="1"/>
  <c r="U93" i="1" a="1"/>
  <c r="U93" i="1" s="1"/>
  <c r="W93" i="1" a="1"/>
  <c r="W93" i="1" s="1"/>
  <c r="X89" i="1" a="1"/>
  <c r="X89" i="1" s="1"/>
  <c r="V89" i="1" a="1"/>
  <c r="V89" i="1" s="1"/>
  <c r="W89" i="1" a="1"/>
  <c r="W89" i="1" s="1"/>
  <c r="X84" i="1" a="1"/>
  <c r="X84" i="1" s="1"/>
  <c r="V84" i="1" a="1"/>
  <c r="V84" i="1" s="1"/>
  <c r="W84" i="1" a="1"/>
  <c r="W84" i="1" s="1"/>
  <c r="U84" i="1" a="1"/>
  <c r="U84" i="1" s="1"/>
  <c r="U80" i="1" a="1"/>
  <c r="U80" i="1" s="1"/>
  <c r="V80" i="1" a="1"/>
  <c r="V80" i="1" s="1"/>
  <c r="W80" i="1" a="1"/>
  <c r="W80" i="1" s="1"/>
  <c r="X80" i="1" a="1"/>
  <c r="X80" i="1" s="1"/>
  <c r="W76" i="1" a="1"/>
  <c r="W76" i="1" s="1"/>
  <c r="T76" i="1" a="1"/>
  <c r="T76" i="1" s="1"/>
  <c r="X76" i="1" a="1"/>
  <c r="X76" i="1" s="1"/>
  <c r="V76" i="1" a="1"/>
  <c r="V76" i="1" s="1"/>
  <c r="U76" i="1" a="1"/>
  <c r="U76" i="1" s="1"/>
  <c r="V72" i="1" a="1"/>
  <c r="V72" i="1" s="1"/>
  <c r="W72" i="1" a="1"/>
  <c r="W72" i="1" s="1"/>
  <c r="T72" i="1" a="1"/>
  <c r="T72" i="1" s="1"/>
  <c r="U72" i="1" a="1"/>
  <c r="U72" i="1" s="1"/>
  <c r="X72" i="1" a="1"/>
  <c r="X72" i="1" s="1"/>
  <c r="W68" i="1" a="1"/>
  <c r="W68" i="1" s="1"/>
  <c r="X68" i="1" a="1"/>
  <c r="X68" i="1" s="1"/>
  <c r="V68" i="1" a="1"/>
  <c r="V68" i="1" s="1"/>
  <c r="U68" i="1" a="1"/>
  <c r="U68" i="1" s="1"/>
  <c r="U64" i="1" a="1"/>
  <c r="U64" i="1" s="1"/>
  <c r="V64" i="1" a="1"/>
  <c r="V64" i="1" s="1"/>
  <c r="T64" i="1" a="1"/>
  <c r="T64" i="1" s="1"/>
  <c r="W64" i="1" a="1"/>
  <c r="W64" i="1" s="1"/>
  <c r="X64" i="1" a="1"/>
  <c r="X64" i="1" s="1"/>
  <c r="S60" i="1" a="1"/>
  <c r="S60" i="1" s="1"/>
  <c r="W60" i="1" a="1"/>
  <c r="W60" i="1" s="1"/>
  <c r="T60" i="1" a="1"/>
  <c r="T60" i="1" s="1"/>
  <c r="U60" i="1" a="1"/>
  <c r="U60" i="1" s="1"/>
  <c r="X60" i="1" a="1"/>
  <c r="X60" i="1" s="1"/>
  <c r="V60" i="1" a="1"/>
  <c r="V60" i="1" s="1"/>
  <c r="V56" i="1" a="1"/>
  <c r="V56" i="1" s="1"/>
  <c r="S56" i="1" a="1"/>
  <c r="S56" i="1" s="1"/>
  <c r="W56" i="1" a="1"/>
  <c r="W56" i="1" s="1"/>
  <c r="T56" i="1" a="1"/>
  <c r="T56" i="1" s="1"/>
  <c r="U56" i="1" a="1"/>
  <c r="U56" i="1" s="1"/>
  <c r="X56" i="1" a="1"/>
  <c r="X56" i="1" s="1"/>
  <c r="U52" i="1" a="1"/>
  <c r="U52" i="1" s="1"/>
  <c r="V52" i="1" a="1"/>
  <c r="V52" i="1" s="1"/>
  <c r="S52" i="1" a="1"/>
  <c r="S52" i="1" s="1"/>
  <c r="T52" i="1" a="1"/>
  <c r="T52" i="1" s="1"/>
  <c r="W52" i="1" a="1"/>
  <c r="W52" i="1" s="1"/>
  <c r="X52" i="1" a="1"/>
  <c r="X52" i="1" s="1"/>
  <c r="V49" i="1" a="1"/>
  <c r="V49" i="1" s="1"/>
  <c r="S49" i="1" a="1"/>
  <c r="S49" i="1" s="1"/>
  <c r="W49" i="1" a="1"/>
  <c r="W49" i="1" s="1"/>
  <c r="X49" i="1" a="1"/>
  <c r="X49" i="1" s="1"/>
  <c r="T49" i="1" a="1"/>
  <c r="T49" i="1" s="1"/>
  <c r="U49" i="1" a="1"/>
  <c r="U49" i="1" s="1"/>
  <c r="S45" i="1" a="1"/>
  <c r="S45" i="1" s="1"/>
  <c r="W45" i="1" a="1"/>
  <c r="W45" i="1" s="1"/>
  <c r="T45" i="1" a="1"/>
  <c r="T45" i="1" s="1"/>
  <c r="X45" i="1" a="1"/>
  <c r="X45" i="1" s="1"/>
  <c r="U45" i="1" a="1"/>
  <c r="U45" i="1" s="1"/>
  <c r="V45" i="1" a="1"/>
  <c r="V45" i="1" s="1"/>
  <c r="S41" i="1" a="1"/>
  <c r="S41" i="1" s="1"/>
  <c r="W41" i="1" a="1"/>
  <c r="W41" i="1" s="1"/>
  <c r="T41" i="1" a="1"/>
  <c r="T41" i="1" s="1"/>
  <c r="X41" i="1" a="1"/>
  <c r="X41" i="1" s="1"/>
  <c r="U41" i="1" a="1"/>
  <c r="U41" i="1" s="1"/>
  <c r="V41" i="1" a="1"/>
  <c r="V41" i="1" s="1"/>
  <c r="W37" i="1" a="1"/>
  <c r="W37" i="1" s="1"/>
  <c r="T37" i="1" a="1"/>
  <c r="T37" i="1" s="1"/>
  <c r="X37" i="1" a="1"/>
  <c r="X37" i="1" s="1"/>
  <c r="U37" i="1" a="1"/>
  <c r="U37" i="1" s="1"/>
  <c r="V37" i="1" a="1"/>
  <c r="V37" i="1" s="1"/>
  <c r="W29" i="1" a="1"/>
  <c r="W29" i="1" s="1"/>
  <c r="T29" i="1" a="1"/>
  <c r="T29" i="1" s="1"/>
  <c r="X29" i="1" a="1"/>
  <c r="X29" i="1" s="1"/>
  <c r="U29" i="1" a="1"/>
  <c r="U29" i="1" s="1"/>
  <c r="V29" i="1" a="1"/>
  <c r="V29" i="1" s="1"/>
  <c r="T30" i="1" a="1"/>
  <c r="T30" i="1" s="1"/>
  <c r="X30" i="1" a="1"/>
  <c r="X30" i="1" s="1"/>
  <c r="U30" i="1" a="1"/>
  <c r="U30" i="1" s="1"/>
  <c r="W30" i="1" a="1"/>
  <c r="W30" i="1" s="1"/>
  <c r="V30" i="1" a="1"/>
  <c r="V30" i="1" s="1"/>
  <c r="S25" i="1" a="1"/>
  <c r="S25" i="1" s="1"/>
  <c r="W25" i="1" a="1"/>
  <c r="W25" i="1" s="1"/>
  <c r="T25" i="1" a="1"/>
  <c r="T25" i="1" s="1"/>
  <c r="X25" i="1" a="1"/>
  <c r="X25" i="1" s="1"/>
  <c r="U25" i="1" a="1"/>
  <c r="U25" i="1" s="1"/>
  <c r="V25" i="1" a="1"/>
  <c r="V25" i="1" s="1"/>
  <c r="V22" i="1" a="1"/>
  <c r="V22" i="1" s="1"/>
  <c r="W22" i="1" a="1"/>
  <c r="W22" i="1" s="1"/>
  <c r="X22" i="1" a="1"/>
  <c r="X22" i="1" s="1"/>
  <c r="T22" i="1" a="1"/>
  <c r="T22" i="1" s="1"/>
  <c r="U22" i="1" a="1"/>
  <c r="U22" i="1" s="1"/>
  <c r="U16" i="1" a="1"/>
  <c r="U16" i="1" s="1"/>
  <c r="V16" i="1" a="1"/>
  <c r="V16" i="1" s="1"/>
  <c r="W16" i="1" a="1"/>
  <c r="W16" i="1" s="1"/>
  <c r="X16" i="1" a="1"/>
  <c r="X16" i="1" s="1"/>
  <c r="T12" i="1" a="1"/>
  <c r="T12" i="1" s="1"/>
  <c r="X12" i="1" a="1"/>
  <c r="X12" i="1" s="1"/>
  <c r="U12" i="1" a="1"/>
  <c r="U12" i="1" s="1"/>
  <c r="V12" i="1" a="1"/>
  <c r="V12" i="1" s="1"/>
  <c r="W12" i="1" a="1"/>
  <c r="W12" i="1" s="1"/>
  <c r="S12" i="1" a="1"/>
  <c r="S12" i="1" s="1"/>
  <c r="W8" i="1" a="1"/>
  <c r="W8" i="1" s="1"/>
  <c r="T8" i="1" a="1"/>
  <c r="T8" i="1" s="1"/>
  <c r="X8" i="1" a="1"/>
  <c r="X8" i="1" s="1"/>
  <c r="U8" i="1" a="1"/>
  <c r="U8" i="1" s="1"/>
  <c r="V8" i="1" a="1"/>
  <c r="V8" i="1" s="1"/>
  <c r="V4" i="1" a="1"/>
  <c r="V4" i="1" s="1"/>
  <c r="W4" i="1" a="1"/>
  <c r="W4" i="1" s="1"/>
  <c r="X4" i="1" a="1"/>
  <c r="X4" i="1" s="1"/>
  <c r="U4" i="1" a="1"/>
  <c r="U4" i="1" s="1"/>
  <c r="Q109" i="1" a="1"/>
  <c r="Q109" i="1" s="1"/>
  <c r="R122" i="1" a="1"/>
  <c r="R122" i="1" s="1"/>
  <c r="R118" i="1" a="1"/>
  <c r="R118" i="1" s="1"/>
  <c r="Q108" i="1" a="1"/>
  <c r="Q108" i="1" s="1"/>
  <c r="T111" i="1" a="1"/>
  <c r="T111" i="1" s="1"/>
  <c r="S121" i="1" a="1"/>
  <c r="S121" i="1" s="1"/>
  <c r="Q126" i="1" a="1"/>
  <c r="Q126" i="1" s="1"/>
  <c r="S108" i="1" a="1"/>
  <c r="S108" i="1" s="1"/>
  <c r="Q124" i="1" a="1"/>
  <c r="Q124" i="1" s="1"/>
  <c r="X126" i="1" a="1"/>
  <c r="X126" i="1" s="1"/>
  <c r="U126" i="1" a="1"/>
  <c r="U126" i="1" s="1"/>
  <c r="W126" i="1" a="1"/>
  <c r="W126" i="1" s="1"/>
  <c r="V126" i="1" a="1"/>
  <c r="V126" i="1" s="1"/>
  <c r="U118" i="1" a="1"/>
  <c r="U118" i="1" s="1"/>
  <c r="V118" i="1" a="1"/>
  <c r="V118" i="1" s="1"/>
  <c r="T118" i="1" a="1"/>
  <c r="T118" i="1" s="1"/>
  <c r="W118" i="1" a="1"/>
  <c r="W118" i="1" s="1"/>
  <c r="X118" i="1" a="1"/>
  <c r="X118" i="1" s="1"/>
  <c r="T110" i="1" a="1"/>
  <c r="T110" i="1" s="1"/>
  <c r="X110" i="1" a="1"/>
  <c r="X110" i="1" s="1"/>
  <c r="U110" i="1" a="1"/>
  <c r="U110" i="1" s="1"/>
  <c r="W110" i="1" a="1"/>
  <c r="W110" i="1" s="1"/>
  <c r="V110" i="1" a="1"/>
  <c r="V110" i="1" s="1"/>
  <c r="X91" i="1" a="1"/>
  <c r="X91" i="1" s="1"/>
  <c r="W91" i="1" a="1"/>
  <c r="W91" i="1" s="1"/>
  <c r="V91" i="1" a="1"/>
  <c r="V91" i="1" s="1"/>
  <c r="U78" i="1" a="1"/>
  <c r="U78" i="1" s="1"/>
  <c r="V78" i="1" a="1"/>
  <c r="V78" i="1" s="1"/>
  <c r="W78" i="1" a="1"/>
  <c r="W78" i="1" s="1"/>
  <c r="X78" i="1" a="1"/>
  <c r="X78" i="1" s="1"/>
  <c r="T78" i="1" a="1"/>
  <c r="T78" i="1" s="1"/>
  <c r="S74" i="1" a="1"/>
  <c r="S74" i="1" s="1"/>
  <c r="W74" i="1" a="1"/>
  <c r="W74" i="1" s="1"/>
  <c r="T74" i="1" a="1"/>
  <c r="T74" i="1" s="1"/>
  <c r="X74" i="1" a="1"/>
  <c r="X74" i="1" s="1"/>
  <c r="U74" i="1" a="1"/>
  <c r="U74" i="1" s="1"/>
  <c r="V74" i="1" a="1"/>
  <c r="V74" i="1" s="1"/>
  <c r="U70" i="1" a="1"/>
  <c r="U70" i="1" s="1"/>
  <c r="V70" i="1" a="1"/>
  <c r="V70" i="1" s="1"/>
  <c r="W70" i="1" a="1"/>
  <c r="W70" i="1" s="1"/>
  <c r="X70" i="1" a="1"/>
  <c r="X70" i="1" s="1"/>
  <c r="T70" i="1" a="1"/>
  <c r="T70" i="1" s="1"/>
  <c r="T62" i="1" a="1"/>
  <c r="T62" i="1" s="1"/>
  <c r="W62" i="1" a="1"/>
  <c r="W62" i="1" s="1"/>
  <c r="U62" i="1" a="1"/>
  <c r="U62" i="1" s="1"/>
  <c r="X62" i="1" a="1"/>
  <c r="X62" i="1" s="1"/>
  <c r="V62" i="1" a="1"/>
  <c r="V62" i="1" s="1"/>
  <c r="S62" i="1" a="1"/>
  <c r="S62" i="1" s="1"/>
  <c r="U54" i="1" a="1"/>
  <c r="U54" i="1" s="1"/>
  <c r="V54" i="1" a="1"/>
  <c r="V54" i="1" s="1"/>
  <c r="W54" i="1" a="1"/>
  <c r="W54" i="1" s="1"/>
  <c r="X54" i="1" a="1"/>
  <c r="X54" i="1" s="1"/>
  <c r="T54" i="1" a="1"/>
  <c r="T54" i="1" s="1"/>
  <c r="S54" i="1" a="1"/>
  <c r="S54" i="1" s="1"/>
  <c r="U47" i="1" a="1"/>
  <c r="U47" i="1" s="1"/>
  <c r="V47" i="1" a="1"/>
  <c r="V47" i="1" s="1"/>
  <c r="T47" i="1" a="1"/>
  <c r="T47" i="1" s="1"/>
  <c r="W47" i="1" a="1"/>
  <c r="W47" i="1" s="1"/>
  <c r="X47" i="1" a="1"/>
  <c r="X47" i="1" s="1"/>
  <c r="S39" i="1" a="1"/>
  <c r="S39" i="1" s="1"/>
  <c r="W39" i="1" a="1"/>
  <c r="W39" i="1" s="1"/>
  <c r="T39" i="1" a="1"/>
  <c r="T39" i="1" s="1"/>
  <c r="X39" i="1" a="1"/>
  <c r="X39" i="1" s="1"/>
  <c r="U39" i="1" a="1"/>
  <c r="U39" i="1" s="1"/>
  <c r="V39" i="1" a="1"/>
  <c r="V39" i="1" s="1"/>
  <c r="S35" i="1" a="1"/>
  <c r="S35" i="1" s="1"/>
  <c r="W35" i="1" a="1"/>
  <c r="W35" i="1" s="1"/>
  <c r="T35" i="1" a="1"/>
  <c r="T35" i="1" s="1"/>
  <c r="X35" i="1" a="1"/>
  <c r="X35" i="1" s="1"/>
  <c r="V35" i="1" a="1"/>
  <c r="V35" i="1" s="1"/>
  <c r="U35" i="1" a="1"/>
  <c r="U35" i="1" s="1"/>
  <c r="S27" i="1" a="1"/>
  <c r="S27" i="1" s="1"/>
  <c r="W27" i="1" a="1"/>
  <c r="W27" i="1" s="1"/>
  <c r="T27" i="1" a="1"/>
  <c r="T27" i="1" s="1"/>
  <c r="X27" i="1" a="1"/>
  <c r="X27" i="1" s="1"/>
  <c r="U27" i="1" a="1"/>
  <c r="U27" i="1" s="1"/>
  <c r="V27" i="1" a="1"/>
  <c r="V27" i="1" s="1"/>
  <c r="W21" i="1" a="1"/>
  <c r="W21" i="1" s="1"/>
  <c r="T21" i="1" a="1"/>
  <c r="T21" i="1" s="1"/>
  <c r="X21" i="1" a="1"/>
  <c r="X21" i="1" s="1"/>
  <c r="U21" i="1" a="1"/>
  <c r="U21" i="1" s="1"/>
  <c r="V21" i="1" a="1"/>
  <c r="V21" i="1" s="1"/>
  <c r="V17" i="1" a="1"/>
  <c r="V17" i="1" s="1"/>
  <c r="W17" i="1" a="1"/>
  <c r="W17" i="1" s="1"/>
  <c r="X17" i="1" a="1"/>
  <c r="X17" i="1" s="1"/>
  <c r="U17" i="1" a="1"/>
  <c r="U17" i="1" s="1"/>
  <c r="T17" i="1" a="1"/>
  <c r="T17" i="1" s="1"/>
  <c r="S10" i="1" a="1"/>
  <c r="S10" i="1" s="1"/>
  <c r="W10" i="1" a="1"/>
  <c r="W10" i="1" s="1"/>
  <c r="T10" i="1" a="1"/>
  <c r="T10" i="1" s="1"/>
  <c r="X10" i="1" a="1"/>
  <c r="X10" i="1" s="1"/>
  <c r="U10" i="1" a="1"/>
  <c r="U10" i="1" s="1"/>
  <c r="V10" i="1" a="1"/>
  <c r="V10" i="1" s="1"/>
  <c r="T125" i="1" a="1"/>
  <c r="T125" i="1" s="1"/>
  <c r="X125" i="1" a="1"/>
  <c r="X125" i="1" s="1"/>
  <c r="U125" i="1" a="1"/>
  <c r="U125" i="1" s="1"/>
  <c r="W125" i="1" a="1"/>
  <c r="W125" i="1" s="1"/>
  <c r="V125" i="1" a="1"/>
  <c r="V125" i="1" s="1"/>
  <c r="V117" i="1" a="1"/>
  <c r="V117" i="1" s="1"/>
  <c r="S117" i="1" a="1"/>
  <c r="S117" i="1" s="1"/>
  <c r="W117" i="1" a="1"/>
  <c r="W117" i="1" s="1"/>
  <c r="U117" i="1" a="1"/>
  <c r="U117" i="1" s="1"/>
  <c r="T117" i="1" a="1"/>
  <c r="T117" i="1" s="1"/>
  <c r="X117" i="1" a="1"/>
  <c r="X117" i="1" s="1"/>
  <c r="X103" i="1" a="1"/>
  <c r="X103" i="1" s="1"/>
  <c r="U103" i="1" a="1"/>
  <c r="U103" i="1" s="1"/>
  <c r="W103" i="1" a="1"/>
  <c r="W103" i="1" s="1"/>
  <c r="V103" i="1" a="1"/>
  <c r="V103" i="1" s="1"/>
  <c r="W90" i="1" a="1"/>
  <c r="W90" i="1" s="1"/>
  <c r="U90" i="1" a="1"/>
  <c r="U90" i="1" s="1"/>
  <c r="V90" i="1" a="1"/>
  <c r="V90" i="1" s="1"/>
  <c r="T90" i="1" a="1"/>
  <c r="T90" i="1" s="1"/>
  <c r="X90" i="1" a="1"/>
  <c r="X90" i="1" s="1"/>
  <c r="V77" i="1" a="1"/>
  <c r="V77" i="1" s="1"/>
  <c r="W77" i="1" a="1"/>
  <c r="W77" i="1" s="1"/>
  <c r="T77" i="1" a="1"/>
  <c r="T77" i="1" s="1"/>
  <c r="U77" i="1" a="1"/>
  <c r="U77" i="1" s="1"/>
  <c r="X77" i="1" a="1"/>
  <c r="X77" i="1" s="1"/>
  <c r="V69" i="1" a="1"/>
  <c r="V69" i="1" s="1"/>
  <c r="W69" i="1" a="1"/>
  <c r="W69" i="1" s="1"/>
  <c r="T69" i="1" a="1"/>
  <c r="T69" i="1" s="1"/>
  <c r="U69" i="1" a="1"/>
  <c r="U69" i="1" s="1"/>
  <c r="X69" i="1" a="1"/>
  <c r="X69" i="1" s="1"/>
  <c r="T65" i="1" a="1"/>
  <c r="T65" i="1" s="1"/>
  <c r="X65" i="1" a="1"/>
  <c r="X65" i="1" s="1"/>
  <c r="U65" i="1" a="1"/>
  <c r="U65" i="1" s="1"/>
  <c r="V65" i="1" a="1"/>
  <c r="V65" i="1" s="1"/>
  <c r="W65" i="1" a="1"/>
  <c r="W65" i="1" s="1"/>
  <c r="T57" i="1" a="1"/>
  <c r="T57" i="1" s="1"/>
  <c r="U57" i="1" a="1"/>
  <c r="U57" i="1" s="1"/>
  <c r="V57" i="1" a="1"/>
  <c r="V57" i="1" s="1"/>
  <c r="W57" i="1" a="1"/>
  <c r="W57" i="1" s="1"/>
  <c r="X57" i="1" a="1"/>
  <c r="X57" i="1" s="1"/>
  <c r="S57" i="1" a="1"/>
  <c r="S57" i="1" s="1"/>
  <c r="S53" i="1" a="1"/>
  <c r="S53" i="1" s="1"/>
  <c r="W53" i="1" a="1"/>
  <c r="W53" i="1" s="1"/>
  <c r="T53" i="1" a="1"/>
  <c r="T53" i="1" s="1"/>
  <c r="X53" i="1" a="1"/>
  <c r="X53" i="1" s="1"/>
  <c r="U53" i="1" a="1"/>
  <c r="U53" i="1" s="1"/>
  <c r="V53" i="1" a="1"/>
  <c r="V53" i="1" s="1"/>
  <c r="U42" i="1" a="1"/>
  <c r="U42" i="1" s="1"/>
  <c r="V42" i="1" a="1"/>
  <c r="V42" i="1" s="1"/>
  <c r="W42" i="1" a="1"/>
  <c r="W42" i="1" s="1"/>
  <c r="X42" i="1" a="1"/>
  <c r="X42" i="1" s="1"/>
  <c r="S42" i="1" a="1"/>
  <c r="S42" i="1" s="1"/>
  <c r="T42" i="1" a="1"/>
  <c r="T42" i="1" s="1"/>
  <c r="U34" i="1" a="1"/>
  <c r="U34" i="1" s="1"/>
  <c r="V34" i="1" a="1"/>
  <c r="V34" i="1" s="1"/>
  <c r="W34" i="1" a="1"/>
  <c r="W34" i="1" s="1"/>
  <c r="X34" i="1" a="1"/>
  <c r="X34" i="1" s="1"/>
  <c r="S34" i="1" a="1"/>
  <c r="S34" i="1" s="1"/>
  <c r="T34" i="1" a="1"/>
  <c r="T34" i="1" s="1"/>
  <c r="U26" i="1" a="1"/>
  <c r="U26" i="1" s="1"/>
  <c r="V26" i="1" a="1"/>
  <c r="V26" i="1" s="1"/>
  <c r="S26" i="1" a="1"/>
  <c r="S26" i="1" s="1"/>
  <c r="T26" i="1" a="1"/>
  <c r="T26" i="1" s="1"/>
  <c r="X26" i="1" a="1"/>
  <c r="X26" i="1" s="1"/>
  <c r="W26" i="1" a="1"/>
  <c r="W26" i="1" s="1"/>
  <c r="T23" i="1" a="1"/>
  <c r="T23" i="1" s="1"/>
  <c r="X23" i="1" a="1"/>
  <c r="X23" i="1" s="1"/>
  <c r="U23" i="1" a="1"/>
  <c r="U23" i="1" s="1"/>
  <c r="S23" i="1" a="1"/>
  <c r="S23" i="1" s="1"/>
  <c r="V23" i="1" a="1"/>
  <c r="V23" i="1" s="1"/>
  <c r="W23" i="1" a="1"/>
  <c r="W23" i="1" s="1"/>
  <c r="W13" i="1" a="1"/>
  <c r="W13" i="1" s="1"/>
  <c r="T13" i="1" a="1"/>
  <c r="T13" i="1" s="1"/>
  <c r="X13" i="1" a="1"/>
  <c r="X13" i="1" s="1"/>
  <c r="U13" i="1" a="1"/>
  <c r="U13" i="1" s="1"/>
  <c r="V13" i="1" a="1"/>
  <c r="V13" i="1" s="1"/>
  <c r="Q122" i="1" a="1"/>
  <c r="Q122" i="1" s="1"/>
  <c r="R109" i="1" a="1"/>
  <c r="R109" i="1" s="1"/>
  <c r="Q117" i="1" a="1"/>
  <c r="Q117" i="1" s="1"/>
  <c r="R121" i="1" a="1"/>
  <c r="R121" i="1" s="1"/>
  <c r="S126" i="1" a="1"/>
  <c r="S126" i="1" s="1"/>
  <c r="W120" i="1" a="1"/>
  <c r="W120" i="1" s="1"/>
  <c r="T120" i="1" a="1"/>
  <c r="T120" i="1" s="1"/>
  <c r="X120" i="1" a="1"/>
  <c r="X120" i="1" s="1"/>
  <c r="V120" i="1" a="1"/>
  <c r="V120" i="1" s="1"/>
  <c r="U120" i="1" a="1"/>
  <c r="U120" i="1" s="1"/>
  <c r="V123" i="1" a="1"/>
  <c r="V123" i="1" s="1"/>
  <c r="S123" i="1" a="1"/>
  <c r="S123" i="1" s="1"/>
  <c r="W123" i="1" a="1"/>
  <c r="W123" i="1" s="1"/>
  <c r="U123" i="1" a="1"/>
  <c r="U123" i="1" s="1"/>
  <c r="T123" i="1" a="1"/>
  <c r="T123" i="1" s="1"/>
  <c r="X123" i="1" a="1"/>
  <c r="X123" i="1" s="1"/>
  <c r="X119" i="1" a="1"/>
  <c r="X119" i="1" s="1"/>
  <c r="U119" i="1" a="1"/>
  <c r="U119" i="1" s="1"/>
  <c r="W119" i="1" a="1"/>
  <c r="W119" i="1" s="1"/>
  <c r="V119" i="1" a="1"/>
  <c r="V119" i="1" s="1"/>
  <c r="V115" i="1" a="1"/>
  <c r="V115" i="1" s="1"/>
  <c r="S115" i="1" a="1"/>
  <c r="S115" i="1" s="1"/>
  <c r="W115" i="1" a="1"/>
  <c r="W115" i="1" s="1"/>
  <c r="U115" i="1" a="1"/>
  <c r="U115" i="1" s="1"/>
  <c r="X115" i="1" a="1"/>
  <c r="X115" i="1" s="1"/>
  <c r="T115" i="1" a="1"/>
  <c r="T115" i="1" s="1"/>
  <c r="X111" i="1" a="1"/>
  <c r="X111" i="1" s="1"/>
  <c r="U111" i="1" a="1"/>
  <c r="U111" i="1" s="1"/>
  <c r="W111" i="1" a="1"/>
  <c r="W111" i="1" s="1"/>
  <c r="V111" i="1" a="1"/>
  <c r="V111" i="1" s="1"/>
  <c r="U107" i="1" a="1"/>
  <c r="U107" i="1" s="1"/>
  <c r="V107" i="1" a="1"/>
  <c r="V107" i="1" s="1"/>
  <c r="T107" i="1" a="1"/>
  <c r="T107" i="1" s="1"/>
  <c r="W107" i="1" a="1"/>
  <c r="W107" i="1" s="1"/>
  <c r="X107" i="1" a="1"/>
  <c r="X107" i="1" s="1"/>
  <c r="S101" i="1" a="1"/>
  <c r="S101" i="1" s="1"/>
  <c r="W101" i="1" a="1"/>
  <c r="W101" i="1" s="1"/>
  <c r="T101" i="1" a="1"/>
  <c r="T101" i="1" s="1"/>
  <c r="X101" i="1" a="1"/>
  <c r="X101" i="1" s="1"/>
  <c r="V101" i="1" a="1"/>
  <c r="V101" i="1" s="1"/>
  <c r="U101" i="1" a="1"/>
  <c r="U101" i="1" s="1"/>
  <c r="U96" i="1" a="1"/>
  <c r="U96" i="1" s="1"/>
  <c r="W96" i="1" a="1"/>
  <c r="W96" i="1" s="1"/>
  <c r="X96" i="1" a="1"/>
  <c r="X96" i="1" s="1"/>
  <c r="V96" i="1" a="1"/>
  <c r="V96" i="1" s="1"/>
  <c r="T96" i="1" a="1"/>
  <c r="T96" i="1" s="1"/>
  <c r="W92" i="1" a="1"/>
  <c r="W92" i="1" s="1"/>
  <c r="X92" i="1" a="1"/>
  <c r="X92" i="1" s="1"/>
  <c r="T92" i="1" a="1"/>
  <c r="T92" i="1" s="1"/>
  <c r="V92" i="1" a="1"/>
  <c r="V92" i="1" s="1"/>
  <c r="U92" i="1" a="1"/>
  <c r="U92" i="1" s="1"/>
  <c r="W88" i="1" a="1"/>
  <c r="W88" i="1" s="1"/>
  <c r="X88" i="1" a="1"/>
  <c r="X88" i="1" s="1"/>
  <c r="T83" i="1" a="1"/>
  <c r="T83" i="1" s="1"/>
  <c r="X83" i="1" a="1"/>
  <c r="X83" i="1" s="1"/>
  <c r="U83" i="1" a="1"/>
  <c r="U83" i="1" s="1"/>
  <c r="V83" i="1" a="1"/>
  <c r="V83" i="1" s="1"/>
  <c r="W83" i="1" a="1"/>
  <c r="W83" i="1" s="1"/>
  <c r="U79" i="1" a="1"/>
  <c r="U79" i="1" s="1"/>
  <c r="V79" i="1" a="1"/>
  <c r="V79" i="1" s="1"/>
  <c r="X79" i="1" a="1"/>
  <c r="X79" i="1" s="1"/>
  <c r="W79" i="1" a="1"/>
  <c r="W79" i="1" s="1"/>
  <c r="X75" i="1" a="1"/>
  <c r="X75" i="1" s="1"/>
  <c r="V75" i="1" a="1"/>
  <c r="V75" i="1" s="1"/>
  <c r="W75" i="1" a="1"/>
  <c r="W75" i="1" s="1"/>
  <c r="S71" i="1" a="1"/>
  <c r="S71" i="1" s="1"/>
  <c r="W71" i="1" a="1"/>
  <c r="W71" i="1" s="1"/>
  <c r="T71" i="1" a="1"/>
  <c r="T71" i="1" s="1"/>
  <c r="X71" i="1" a="1"/>
  <c r="X71" i="1" s="1"/>
  <c r="U71" i="1" a="1"/>
  <c r="U71" i="1" s="1"/>
  <c r="V71" i="1" a="1"/>
  <c r="V71" i="1" s="1"/>
  <c r="W67" i="1" a="1"/>
  <c r="W67" i="1" s="1"/>
  <c r="T67" i="1" a="1"/>
  <c r="T67" i="1" s="1"/>
  <c r="X67" i="1" a="1"/>
  <c r="X67" i="1" s="1"/>
  <c r="U67" i="1" a="1"/>
  <c r="U67" i="1" s="1"/>
  <c r="V67" i="1" a="1"/>
  <c r="V67" i="1" s="1"/>
  <c r="V63" i="1" a="1"/>
  <c r="V63" i="1" s="1"/>
  <c r="W63" i="1" a="1"/>
  <c r="W63" i="1" s="1"/>
  <c r="X63" i="1" a="1"/>
  <c r="X63" i="1" s="1"/>
  <c r="U63" i="1" a="1"/>
  <c r="U63" i="1" s="1"/>
  <c r="U59" i="1" a="1"/>
  <c r="U59" i="1" s="1"/>
  <c r="T59" i="1" a="1"/>
  <c r="T59" i="1" s="1"/>
  <c r="V59" i="1" a="1"/>
  <c r="V59" i="1" s="1"/>
  <c r="W59" i="1" a="1"/>
  <c r="W59" i="1" s="1"/>
  <c r="X59" i="1" a="1"/>
  <c r="X59" i="1" s="1"/>
  <c r="S59" i="1" a="1"/>
  <c r="S59" i="1" s="1"/>
  <c r="T55" i="1" a="1"/>
  <c r="T55" i="1" s="1"/>
  <c r="X55" i="1" a="1"/>
  <c r="X55" i="1" s="1"/>
  <c r="U55" i="1" a="1"/>
  <c r="U55" i="1" s="1"/>
  <c r="V55" i="1" a="1"/>
  <c r="V55" i="1" s="1"/>
  <c r="W55" i="1" a="1"/>
  <c r="W55" i="1" s="1"/>
  <c r="T48" i="1" a="1"/>
  <c r="T48" i="1" s="1"/>
  <c r="X48" i="1" a="1"/>
  <c r="X48" i="1" s="1"/>
  <c r="U48" i="1" a="1"/>
  <c r="U48" i="1" s="1"/>
  <c r="V48" i="1" a="1"/>
  <c r="V48" i="1" s="1"/>
  <c r="W48" i="1" a="1"/>
  <c r="W48" i="1" s="1"/>
  <c r="U44" i="1" a="1"/>
  <c r="U44" i="1" s="1"/>
  <c r="V44" i="1" a="1"/>
  <c r="V44" i="1" s="1"/>
  <c r="S44" i="1" a="1"/>
  <c r="S44" i="1" s="1"/>
  <c r="T44" i="1" a="1"/>
  <c r="T44" i="1" s="1"/>
  <c r="W44" i="1" a="1"/>
  <c r="W44" i="1" s="1"/>
  <c r="X44" i="1" a="1"/>
  <c r="X44" i="1" s="1"/>
  <c r="U40" i="1" a="1"/>
  <c r="U40" i="1" s="1"/>
  <c r="V40" i="1" a="1"/>
  <c r="V40" i="1" s="1"/>
  <c r="S40" i="1" a="1"/>
  <c r="S40" i="1" s="1"/>
  <c r="T40" i="1" a="1"/>
  <c r="T40" i="1" s="1"/>
  <c r="X40" i="1" a="1"/>
  <c r="X40" i="1" s="1"/>
  <c r="W40" i="1" a="1"/>
  <c r="W40" i="1" s="1"/>
  <c r="U36" i="1" a="1"/>
  <c r="U36" i="1" s="1"/>
  <c r="V36" i="1" a="1"/>
  <c r="V36" i="1" s="1"/>
  <c r="S36" i="1" a="1"/>
  <c r="S36" i="1" s="1"/>
  <c r="T36" i="1" a="1"/>
  <c r="T36" i="1" s="1"/>
  <c r="W36" i="1" a="1"/>
  <c r="W36" i="1" s="1"/>
  <c r="X36" i="1" a="1"/>
  <c r="X36" i="1" s="1"/>
  <c r="U33" i="1" a="1"/>
  <c r="U33" i="1" s="1"/>
  <c r="V33" i="1" a="1"/>
  <c r="V33" i="1" s="1"/>
  <c r="W33" i="1" a="1"/>
  <c r="W33" i="1" s="1"/>
  <c r="X33" i="1" a="1"/>
  <c r="X33" i="1" s="1"/>
  <c r="V28" i="1" a="1"/>
  <c r="V28" i="1" s="1"/>
  <c r="W28" i="1" a="1"/>
  <c r="W28" i="1" s="1"/>
  <c r="X28" i="1" a="1"/>
  <c r="X28" i="1" s="1"/>
  <c r="T28" i="1" a="1"/>
  <c r="T28" i="1" s="1"/>
  <c r="U28" i="1" a="1"/>
  <c r="U28" i="1" s="1"/>
  <c r="U24" i="1" a="1"/>
  <c r="U24" i="1" s="1"/>
  <c r="V24" i="1" a="1"/>
  <c r="V24" i="1" s="1"/>
  <c r="W24" i="1" a="1"/>
  <c r="W24" i="1" s="1"/>
  <c r="X24" i="1" a="1"/>
  <c r="X24" i="1" s="1"/>
  <c r="T24" i="1" a="1"/>
  <c r="T24" i="1" s="1"/>
  <c r="S24" i="1" a="1"/>
  <c r="S24" i="1" s="1"/>
  <c r="U18" i="1" a="1"/>
  <c r="U18" i="1" s="1"/>
  <c r="V18" i="1" a="1"/>
  <c r="V18" i="1" s="1"/>
  <c r="T18" i="1" a="1"/>
  <c r="T18" i="1" s="1"/>
  <c r="W18" i="1" a="1"/>
  <c r="W18" i="1" s="1"/>
  <c r="X18" i="1" a="1"/>
  <c r="X18" i="1" s="1"/>
  <c r="U15" i="1" a="1"/>
  <c r="U15" i="1" s="1"/>
  <c r="V15" i="1" a="1"/>
  <c r="V15" i="1" s="1"/>
  <c r="W15" i="1" a="1"/>
  <c r="W15" i="1" s="1"/>
  <c r="X15" i="1" a="1"/>
  <c r="X15" i="1" s="1"/>
  <c r="T15" i="1" a="1"/>
  <c r="T15" i="1" s="1"/>
  <c r="V11" i="1" a="1"/>
  <c r="V11" i="1" s="1"/>
  <c r="W11" i="1" a="1"/>
  <c r="W11" i="1" s="1"/>
  <c r="T11" i="1" a="1"/>
  <c r="T11" i="1" s="1"/>
  <c r="U11" i="1" a="1"/>
  <c r="U11" i="1" s="1"/>
  <c r="X11" i="1" a="1"/>
  <c r="X11" i="1" s="1"/>
  <c r="X7" i="1" a="1"/>
  <c r="X7" i="1" s="1"/>
  <c r="U7" i="1" a="1"/>
  <c r="U7" i="1" s="1"/>
  <c r="V7" i="1" a="1"/>
  <c r="V7" i="1" s="1"/>
  <c r="W7" i="1" a="1"/>
  <c r="W7" i="1" s="1"/>
  <c r="V3" i="1" a="1"/>
  <c r="V3" i="1" s="1"/>
  <c r="W3" i="1" a="1"/>
  <c r="W3" i="1" s="1"/>
  <c r="T3" i="1" a="1"/>
  <c r="T3" i="1" s="1"/>
  <c r="U3" i="1" a="1"/>
  <c r="U3" i="1" s="1"/>
  <c r="X3" i="1" a="1"/>
  <c r="X3" i="1" s="1"/>
  <c r="T126" i="1" a="1"/>
  <c r="T126" i="1" s="1"/>
  <c r="R116" i="1" a="1"/>
  <c r="R116" i="1" s="1"/>
  <c r="T113" i="1" a="1"/>
  <c r="T113" i="1" s="1"/>
  <c r="Q123" i="1" a="1"/>
  <c r="Q123" i="1" s="1"/>
  <c r="U112" i="1" a="1"/>
  <c r="U112" i="1" s="1"/>
  <c r="R117" i="1" a="1"/>
  <c r="R117" i="1" s="1"/>
  <c r="R120" i="1" a="1"/>
  <c r="R120" i="1" s="1"/>
  <c r="R125" i="1" a="1"/>
  <c r="R125" i="1" s="1"/>
  <c r="Q119" i="1" a="1"/>
  <c r="Q119" i="1" s="1"/>
  <c r="R123" i="1" a="1"/>
  <c r="R123" i="1" s="1"/>
  <c r="Q118" i="1" a="1"/>
  <c r="Q118" i="1" s="1"/>
  <c r="E195" i="4" a="1"/>
  <c r="E195" i="4" s="1"/>
  <c r="E174" i="4" a="1"/>
  <c r="E174" i="4" s="1"/>
  <c r="E170" i="4" a="1"/>
  <c r="E170" i="4" s="1"/>
  <c r="E166" i="4" a="1"/>
  <c r="E166" i="4" s="1"/>
  <c r="E162" i="4" a="1"/>
  <c r="E162" i="4" s="1"/>
  <c r="E158" i="4" a="1"/>
  <c r="E158" i="4" s="1"/>
  <c r="E154" i="4" a="1"/>
  <c r="E154" i="4" s="1"/>
  <c r="E150" i="4" a="1"/>
  <c r="E150" i="4" s="1"/>
  <c r="E146" i="4" a="1"/>
  <c r="E146" i="4" s="1"/>
  <c r="E142" i="4" a="1"/>
  <c r="E142" i="4" s="1"/>
  <c r="E138" i="4" a="1"/>
  <c r="E138" i="4" s="1"/>
  <c r="E134" i="4" a="1"/>
  <c r="E134" i="4" s="1"/>
  <c r="E130" i="4" a="1"/>
  <c r="E130" i="4" s="1"/>
  <c r="E126" i="4" a="1"/>
  <c r="E126" i="4" s="1"/>
  <c r="E122" i="4" a="1"/>
  <c r="E122" i="4" s="1"/>
  <c r="E118" i="4" a="1"/>
  <c r="E118" i="4" s="1"/>
  <c r="E193" i="4" a="1"/>
  <c r="E193" i="4" s="1"/>
  <c r="E188" i="4" a="1"/>
  <c r="E188" i="4" s="1"/>
  <c r="E184" i="4" a="1"/>
  <c r="E184" i="4" s="1"/>
  <c r="E180" i="4" a="1"/>
  <c r="E180" i="4" s="1"/>
  <c r="E176" i="4" a="1"/>
  <c r="E176" i="4" s="1"/>
  <c r="E171" i="4" a="1"/>
  <c r="E171" i="4" s="1"/>
  <c r="E167" i="4" a="1"/>
  <c r="E167" i="4" s="1"/>
  <c r="E163" i="4" a="1"/>
  <c r="E163" i="4" s="1"/>
  <c r="E159" i="4" a="1"/>
  <c r="E159" i="4" s="1"/>
  <c r="E155" i="4" a="1"/>
  <c r="E155" i="4" s="1"/>
  <c r="E151" i="4" a="1"/>
  <c r="E151" i="4" s="1"/>
  <c r="E147" i="4" a="1"/>
  <c r="E147" i="4" s="1"/>
  <c r="E143" i="4" a="1"/>
  <c r="E143" i="4" s="1"/>
  <c r="E139" i="4" a="1"/>
  <c r="E139" i="4" s="1"/>
  <c r="E135" i="4" a="1"/>
  <c r="E135" i="4" s="1"/>
  <c r="E131" i="4" a="1"/>
  <c r="E131" i="4" s="1"/>
  <c r="E127" i="4" a="1"/>
  <c r="E127" i="4" s="1"/>
  <c r="E123" i="4" a="1"/>
  <c r="E123" i="4" s="1"/>
  <c r="E119" i="4" a="1"/>
  <c r="E119" i="4" s="1"/>
  <c r="E115" i="4" a="1"/>
  <c r="E115" i="4" s="1"/>
  <c r="E194" i="4" a="1"/>
  <c r="E194" i="4" s="1"/>
  <c r="E189" i="4" a="1"/>
  <c r="E189" i="4" s="1"/>
  <c r="E185" i="4" a="1"/>
  <c r="E185" i="4" s="1"/>
  <c r="E181" i="4" a="1"/>
  <c r="E181" i="4" s="1"/>
  <c r="E177" i="4" a="1"/>
  <c r="E177" i="4" s="1"/>
  <c r="E191" i="4" a="1"/>
  <c r="E191" i="4" s="1"/>
  <c r="E187" i="4" a="1"/>
  <c r="E187" i="4" s="1"/>
  <c r="E183" i="4" a="1"/>
  <c r="E183" i="4" s="1"/>
  <c r="E179" i="4" a="1"/>
  <c r="E179" i="4" s="1"/>
  <c r="E175" i="4" a="1"/>
  <c r="E175" i="4" s="1"/>
  <c r="E173" i="4" a="1"/>
  <c r="E173" i="4" s="1"/>
  <c r="E169" i="4" a="1"/>
  <c r="E169" i="4" s="1"/>
  <c r="E165" i="4" a="1"/>
  <c r="E165" i="4" s="1"/>
  <c r="E161" i="4" a="1"/>
  <c r="E161" i="4" s="1"/>
  <c r="E157" i="4" a="1"/>
  <c r="E157" i="4" s="1"/>
  <c r="E153" i="4" a="1"/>
  <c r="E153" i="4" s="1"/>
  <c r="E149" i="4" a="1"/>
  <c r="E149" i="4" s="1"/>
  <c r="E145" i="4" a="1"/>
  <c r="E145" i="4" s="1"/>
  <c r="E141" i="4" a="1"/>
  <c r="E141" i="4" s="1"/>
  <c r="E137" i="4" a="1"/>
  <c r="E137" i="4" s="1"/>
  <c r="E133" i="4" a="1"/>
  <c r="E133" i="4" s="1"/>
  <c r="E129" i="4" a="1"/>
  <c r="E129" i="4" s="1"/>
  <c r="E125" i="4" a="1"/>
  <c r="E125" i="4" s="1"/>
  <c r="E121" i="4" a="1"/>
  <c r="E121" i="4" s="1"/>
  <c r="E117" i="4" a="1"/>
  <c r="E117" i="4" s="1"/>
  <c r="E89" i="4" a="1"/>
  <c r="E89" i="4" s="1"/>
  <c r="E85" i="4" a="1"/>
  <c r="E85" i="4" s="1"/>
  <c r="E81" i="4" a="1"/>
  <c r="E81" i="4" s="1"/>
  <c r="E77" i="4" a="1"/>
  <c r="E77" i="4" s="1"/>
  <c r="E109" i="4" a="1"/>
  <c r="E109" i="4" s="1"/>
  <c r="E105" i="4" a="1"/>
  <c r="E105" i="4" s="1"/>
  <c r="E101" i="4" a="1"/>
  <c r="E101" i="4" s="1"/>
  <c r="E97" i="4" a="1"/>
  <c r="E97" i="4" s="1"/>
  <c r="E93" i="4" a="1"/>
  <c r="E93" i="4" s="1"/>
  <c r="E190" i="4" a="1"/>
  <c r="E190" i="4" s="1"/>
  <c r="E186" i="4" a="1"/>
  <c r="E186" i="4" s="1"/>
  <c r="E182" i="4" a="1"/>
  <c r="E182" i="4" s="1"/>
  <c r="E178" i="4" a="1"/>
  <c r="E178" i="4" s="1"/>
  <c r="E172" i="4" a="1"/>
  <c r="E172" i="4" s="1"/>
  <c r="E168" i="4" a="1"/>
  <c r="E168" i="4" s="1"/>
  <c r="E164" i="4" a="1"/>
  <c r="E164" i="4" s="1"/>
  <c r="E160" i="4" a="1"/>
  <c r="E160" i="4" s="1"/>
  <c r="E156" i="4" a="1"/>
  <c r="E156" i="4" s="1"/>
  <c r="E152" i="4" a="1"/>
  <c r="E152" i="4" s="1"/>
  <c r="E148" i="4" a="1"/>
  <c r="E148" i="4" s="1"/>
  <c r="E144" i="4" a="1"/>
  <c r="E144" i="4" s="1"/>
  <c r="E140" i="4" a="1"/>
  <c r="E140" i="4" s="1"/>
  <c r="E136" i="4" a="1"/>
  <c r="E136" i="4" s="1"/>
  <c r="E132" i="4" a="1"/>
  <c r="E132" i="4" s="1"/>
  <c r="E128" i="4" a="1"/>
  <c r="E128" i="4" s="1"/>
  <c r="E124" i="4" a="1"/>
  <c r="E124" i="4" s="1"/>
  <c r="E120" i="4" a="1"/>
  <c r="E120" i="4" s="1"/>
  <c r="E116" i="4" a="1"/>
  <c r="E116" i="4" s="1"/>
  <c r="E108" i="4" a="1"/>
  <c r="E108" i="4" s="1"/>
  <c r="E104" i="4" a="1"/>
  <c r="E104" i="4" s="1"/>
  <c r="E100" i="4" a="1"/>
  <c r="E100" i="4" s="1"/>
  <c r="E96" i="4" a="1"/>
  <c r="E96" i="4" s="1"/>
  <c r="E92" i="4" a="1"/>
  <c r="E92" i="4" s="1"/>
  <c r="E91" i="4" a="1"/>
  <c r="E91" i="4" s="1"/>
  <c r="E107" i="4" a="1"/>
  <c r="E107" i="4" s="1"/>
  <c r="E106" i="4" a="1"/>
  <c r="E106" i="4" s="1"/>
  <c r="E102" i="4" a="1"/>
  <c r="E102" i="4" s="1"/>
  <c r="E98" i="4" a="1"/>
  <c r="E98" i="4" s="1"/>
  <c r="E94" i="4" a="1"/>
  <c r="E94" i="4" s="1"/>
  <c r="E103" i="4" a="1"/>
  <c r="E103" i="4" s="1"/>
  <c r="E99" i="4" a="1"/>
  <c r="E99" i="4" s="1"/>
  <c r="E95" i="4" a="1"/>
  <c r="E95" i="4" s="1"/>
  <c r="E90" i="4" a="1"/>
  <c r="E90" i="4" s="1"/>
  <c r="E86" i="4" a="1"/>
  <c r="E86" i="4" s="1"/>
  <c r="E82" i="4" a="1"/>
  <c r="E82" i="4" s="1"/>
  <c r="E78" i="4" a="1"/>
  <c r="E78" i="4" s="1"/>
  <c r="E88" i="4" a="1"/>
  <c r="E88" i="4" s="1"/>
  <c r="E84" i="4" a="1"/>
  <c r="E84" i="4" s="1"/>
  <c r="E80" i="4" a="1"/>
  <c r="E80" i="4" s="1"/>
  <c r="E87" i="4" a="1"/>
  <c r="E87" i="4" s="1"/>
  <c r="E83" i="4" a="1"/>
  <c r="E83" i="4" s="1"/>
  <c r="E79" i="4" a="1"/>
  <c r="E79" i="4" s="1"/>
  <c r="R50" i="1" l="1" a="1"/>
  <c r="R50" i="1" s="1"/>
  <c r="R82" i="1" a="1"/>
  <c r="R82" i="1" s="1"/>
  <c r="Q77" i="1" a="1"/>
  <c r="Q77" i="1" s="1"/>
  <c r="R68" i="1" a="1"/>
  <c r="R68" i="1" s="1"/>
  <c r="S91" i="1" a="1"/>
  <c r="S91" i="1" s="1"/>
  <c r="R88" i="1" a="1"/>
  <c r="R88" i="1" s="1"/>
  <c r="R77" i="1" a="1"/>
  <c r="R77" i="1" s="1"/>
  <c r="U86" i="1" a="1"/>
  <c r="U86" i="1" s="1"/>
  <c r="S82" i="1" a="1"/>
  <c r="S82" i="1" s="1"/>
  <c r="Q91" i="1" a="1"/>
  <c r="Q91" i="1" s="1"/>
  <c r="Q50" i="1" a="1"/>
  <c r="Q50" i="1" s="1"/>
  <c r="T66" i="1" a="1"/>
  <c r="T66" i="1" s="1"/>
  <c r="R84" i="1" a="1"/>
  <c r="R84" i="1" s="1"/>
  <c r="Q96" i="1" a="1"/>
  <c r="Q96" i="1" s="1"/>
  <c r="R80" i="1" a="1"/>
  <c r="R80" i="1" s="1"/>
  <c r="V88" i="1" a="1"/>
  <c r="V88" i="1" s="1"/>
  <c r="S78" i="1" a="1"/>
  <c r="S78" i="1" s="1"/>
  <c r="T87" i="1" a="1"/>
  <c r="T87" i="1" s="1"/>
  <c r="Q101" i="1" a="1"/>
  <c r="Q101" i="1" s="1"/>
  <c r="S83" i="1" a="1"/>
  <c r="S83" i="1" s="1"/>
  <c r="U91" i="1" a="1"/>
  <c r="U91" i="1" s="1"/>
  <c r="S90" i="1" a="1"/>
  <c r="S90" i="1" s="1"/>
  <c r="T86" i="1" a="1"/>
  <c r="T86" i="1" s="1"/>
  <c r="T63" i="1" a="1"/>
  <c r="T63" i="1" s="1"/>
  <c r="S68" i="1" a="1"/>
  <c r="S68" i="1" s="1"/>
  <c r="Q46" i="1" a="1"/>
  <c r="Q46" i="1" s="1"/>
  <c r="T68" i="1" a="1"/>
  <c r="T68" i="1" s="1"/>
  <c r="R86" i="1" a="1"/>
  <c r="R86" i="1" s="1"/>
  <c r="R98" i="1" a="1"/>
  <c r="R98" i="1" s="1"/>
  <c r="Q43" i="1" a="1"/>
  <c r="Q43" i="1" s="1"/>
  <c r="R81" i="1" a="1"/>
  <c r="R81" i="1" s="1"/>
  <c r="T89" i="1" a="1"/>
  <c r="T89" i="1" s="1"/>
  <c r="S93" i="1" a="1"/>
  <c r="S93" i="1" s="1"/>
  <c r="T79" i="1" a="1"/>
  <c r="T79" i="1" s="1"/>
  <c r="T88" i="1" a="1"/>
  <c r="T88" i="1" s="1"/>
  <c r="T84" i="1" a="1"/>
  <c r="T84" i="1" s="1"/>
  <c r="Q114" i="1" a="1"/>
  <c r="Q114" i="1" s="1"/>
  <c r="R89" i="1" a="1"/>
  <c r="R89" i="1" s="1"/>
  <c r="Q63" i="1" a="1"/>
  <c r="Q63" i="1" s="1"/>
  <c r="Q79" i="1" a="1"/>
  <c r="Q79" i="1" s="1"/>
  <c r="Q88" i="1" a="1"/>
  <c r="Q88" i="1" s="1"/>
  <c r="T50" i="1" a="1"/>
  <c r="T50" i="1" s="1"/>
  <c r="R83" i="1" a="1"/>
  <c r="R83" i="1" s="1"/>
  <c r="T91" i="1" a="1"/>
  <c r="T91" i="1" s="1"/>
  <c r="T81" i="1" a="1"/>
  <c r="T81" i="1" s="1"/>
  <c r="Q90" i="1" a="1"/>
  <c r="Q90" i="1" s="1"/>
  <c r="R78" i="1" a="1"/>
  <c r="R78" i="1" s="1"/>
  <c r="S87" i="1" a="1"/>
  <c r="S87" i="1" s="1"/>
  <c r="Q55" i="1" a="1"/>
  <c r="Q55" i="1" s="1"/>
  <c r="R101" i="1" a="1"/>
  <c r="R101" i="1" s="1"/>
  <c r="S88" i="1" a="1"/>
  <c r="S88" i="1" s="1"/>
  <c r="Q87" i="1" a="1"/>
  <c r="Q87" i="1" s="1"/>
  <c r="Q98" i="1" a="1"/>
  <c r="Q98" i="1" s="1"/>
  <c r="R46" i="1" a="1"/>
  <c r="R46" i="1" s="1"/>
  <c r="Q80" i="1" a="1"/>
  <c r="Q80" i="1" s="1"/>
  <c r="R55" i="1" a="1"/>
  <c r="R55" i="1" s="1"/>
  <c r="Q93" i="1" a="1"/>
  <c r="Q93" i="1" s="1"/>
  <c r="T82" i="1" a="1"/>
  <c r="T82" i="1" s="1"/>
  <c r="S79" i="1" a="1"/>
  <c r="S79" i="1" s="1"/>
  <c r="S50" i="1" a="1"/>
  <c r="S50" i="1" s="1"/>
  <c r="R63" i="1" a="1"/>
  <c r="R63" i="1" s="1"/>
  <c r="Q81" i="1" a="1"/>
  <c r="Q81" i="1" s="1"/>
  <c r="S89" i="1" a="1"/>
  <c r="S89" i="1" s="1"/>
  <c r="S63" i="1" a="1"/>
  <c r="S63" i="1" s="1"/>
  <c r="S86" i="1" a="1"/>
  <c r="S86" i="1" s="1"/>
  <c r="R96" i="1" a="1"/>
  <c r="R96" i="1" s="1"/>
  <c r="Q84" i="1" a="1"/>
  <c r="Q84" i="1" s="1"/>
  <c r="R93" i="1" a="1"/>
  <c r="R93" i="1" s="1"/>
  <c r="S80" i="1" a="1"/>
  <c r="S80" i="1" s="1"/>
  <c r="Q89" i="1" a="1"/>
  <c r="Q89" i="1" s="1"/>
  <c r="S77" i="1" a="1"/>
  <c r="S77" i="1" s="1"/>
  <c r="T80" i="1" a="1"/>
  <c r="T80" i="1" s="1"/>
  <c r="Q66" i="1" a="1"/>
  <c r="Q66" i="1" s="1"/>
  <c r="U88" i="1" a="1"/>
  <c r="U88" i="1" s="1"/>
  <c r="S84" i="1" a="1"/>
  <c r="S84" i="1" s="1"/>
  <c r="R91" i="1" a="1"/>
  <c r="R91" i="1" s="1"/>
  <c r="Q68" i="1" a="1"/>
  <c r="Q68" i="1" s="1"/>
  <c r="S55" i="1" a="1"/>
  <c r="S55" i="1" s="1"/>
  <c r="R66" i="1" a="1"/>
  <c r="R66" i="1" s="1"/>
  <c r="Q82" i="1" a="1"/>
  <c r="Q82" i="1" s="1"/>
  <c r="R90" i="1" a="1"/>
  <c r="R90" i="1" s="1"/>
  <c r="S66" i="1" a="1"/>
  <c r="S66" i="1" s="1"/>
  <c r="Q78" i="1" a="1"/>
  <c r="Q78" i="1" s="1"/>
  <c r="R87" i="1" a="1"/>
  <c r="R87" i="1" s="1"/>
  <c r="S98" i="1" a="1"/>
  <c r="S98" i="1" s="1"/>
  <c r="Q86" i="1" a="1"/>
  <c r="Q86" i="1" s="1"/>
  <c r="S96" i="1" a="1"/>
  <c r="S96" i="1" s="1"/>
  <c r="S81" i="1" a="1"/>
  <c r="S81" i="1" s="1"/>
  <c r="U89" i="1" a="1"/>
  <c r="U89" i="1" s="1"/>
  <c r="S46" i="1" a="1"/>
  <c r="S46" i="1" s="1"/>
  <c r="R43" i="1" a="1"/>
  <c r="R43" i="1" s="1"/>
  <c r="Q83" i="1" a="1"/>
  <c r="Q83" i="1" s="1"/>
  <c r="R79" i="1" a="1"/>
  <c r="R79" i="1" s="1"/>
  <c r="T98" i="1" a="1"/>
  <c r="T98" i="1" s="1"/>
  <c r="S103" i="1" a="1"/>
  <c r="S103" i="1" s="1"/>
  <c r="T103" i="1" a="1"/>
  <c r="T103" i="1" s="1"/>
  <c r="R103" i="1" a="1"/>
  <c r="R103" i="1" s="1"/>
  <c r="R99" i="1" a="1"/>
  <c r="R99" i="1" s="1"/>
  <c r="R100" i="1" a="1"/>
  <c r="R100" i="1" s="1"/>
  <c r="Q59" i="1" a="1"/>
  <c r="Q59" i="1" s="1"/>
  <c r="Q102" i="1" a="1"/>
  <c r="Q102" i="1" s="1"/>
  <c r="Q104" i="1" a="1"/>
  <c r="Q104" i="1" s="1"/>
  <c r="Q48" i="1" a="1"/>
  <c r="Q48" i="1" s="1"/>
  <c r="Q47" i="1" a="1"/>
  <c r="Q47" i="1" s="1"/>
  <c r="Q99" i="1" a="1"/>
  <c r="Q99" i="1" s="1"/>
  <c r="Q100" i="1" a="1"/>
  <c r="Q100" i="1" s="1"/>
  <c r="A110" i="4"/>
  <c r="Q75" i="1" a="1"/>
  <c r="Q75" i="1" s="1"/>
  <c r="A113" i="4"/>
  <c r="T75" i="1" a="1"/>
  <c r="T75" i="1" s="1"/>
  <c r="A114" i="4"/>
  <c r="U75" i="1" a="1"/>
  <c r="U75" i="1" s="1"/>
  <c r="A117" i="4"/>
  <c r="S76" i="1" a="1"/>
  <c r="S76" i="1" s="1"/>
  <c r="A111" i="4"/>
  <c r="R75" i="1" a="1"/>
  <c r="R75" i="1" s="1"/>
  <c r="R70" i="1" a="1"/>
  <c r="R70" i="1" s="1"/>
  <c r="R114" i="1" a="1"/>
  <c r="R114" i="1" s="1"/>
  <c r="A112" i="4"/>
  <c r="S75" i="1" a="1"/>
  <c r="S75" i="1" s="1"/>
  <c r="S70" i="1" a="1"/>
  <c r="S70" i="1" s="1"/>
  <c r="S114" i="1" a="1"/>
  <c r="S114" i="1" s="1"/>
  <c r="S100" i="1" a="1"/>
  <c r="S100" i="1" s="1"/>
  <c r="S99" i="1" a="1"/>
  <c r="S99" i="1" s="1"/>
  <c r="A115" i="4"/>
  <c r="Q76" i="1" a="1"/>
  <c r="Q76" i="1" s="1"/>
  <c r="S47" i="1" a="1"/>
  <c r="S47" i="1" s="1"/>
  <c r="S48" i="1" a="1"/>
  <c r="S48" i="1" s="1"/>
  <c r="R47" i="1" a="1"/>
  <c r="R47" i="1" s="1"/>
  <c r="R48" i="1" a="1"/>
  <c r="R48" i="1" s="1"/>
  <c r="Q70" i="1" a="1"/>
  <c r="Q70" i="1" s="1"/>
  <c r="A116" i="4"/>
  <c r="R76" i="1" a="1"/>
  <c r="R76" i="1" s="1"/>
  <c r="R59" i="1" a="1"/>
  <c r="R59" i="1" s="1"/>
  <c r="R102" i="1" a="1"/>
  <c r="R102" i="1" s="1"/>
  <c r="R104" i="1" a="1"/>
  <c r="R104" i="1" s="1"/>
  <c r="A156" i="4"/>
  <c r="A105" i="4"/>
  <c r="A137" i="4"/>
  <c r="A183" i="4"/>
  <c r="A127" i="4"/>
  <c r="A176" i="4"/>
  <c r="A193" i="4"/>
  <c r="A138" i="4"/>
  <c r="A170" i="4"/>
  <c r="A128" i="4"/>
  <c r="A144" i="4"/>
  <c r="A160" i="4"/>
  <c r="A178" i="4"/>
  <c r="A109" i="4"/>
  <c r="A125" i="4"/>
  <c r="A141" i="4"/>
  <c r="A157" i="4"/>
  <c r="A173" i="4"/>
  <c r="A187" i="4"/>
  <c r="A185" i="4"/>
  <c r="A131" i="4"/>
  <c r="A147" i="4"/>
  <c r="A163" i="4"/>
  <c r="A180" i="4"/>
  <c r="A126" i="4"/>
  <c r="A142" i="4"/>
  <c r="A158" i="4"/>
  <c r="A174" i="4"/>
  <c r="A102" i="4"/>
  <c r="A124" i="4"/>
  <c r="A121" i="4"/>
  <c r="A169" i="4"/>
  <c r="A181" i="4"/>
  <c r="A143" i="4"/>
  <c r="A154" i="4"/>
  <c r="A103" i="4"/>
  <c r="A106" i="4"/>
  <c r="A107" i="4"/>
  <c r="A100" i="4"/>
  <c r="A132" i="4"/>
  <c r="A148" i="4"/>
  <c r="A164" i="4"/>
  <c r="A182" i="4"/>
  <c r="A97" i="4"/>
  <c r="A129" i="4"/>
  <c r="A145" i="4"/>
  <c r="A161" i="4"/>
  <c r="A175" i="4"/>
  <c r="A189" i="4"/>
  <c r="A119" i="4"/>
  <c r="A135" i="4"/>
  <c r="A151" i="4"/>
  <c r="A167" i="4"/>
  <c r="A184" i="4"/>
  <c r="A130" i="4"/>
  <c r="A146" i="4"/>
  <c r="A162" i="4"/>
  <c r="A195" i="4"/>
  <c r="A99" i="4"/>
  <c r="A108" i="4"/>
  <c r="A140" i="4"/>
  <c r="A172" i="4"/>
  <c r="A153" i="4"/>
  <c r="A159" i="4"/>
  <c r="A122" i="4"/>
  <c r="A98" i="4"/>
  <c r="A104" i="4"/>
  <c r="A120" i="4"/>
  <c r="A136" i="4"/>
  <c r="A152" i="4"/>
  <c r="A168" i="4"/>
  <c r="A186" i="4"/>
  <c r="A101" i="4"/>
  <c r="A133" i="4"/>
  <c r="A149" i="4"/>
  <c r="A165" i="4"/>
  <c r="A179" i="4"/>
  <c r="A177" i="4"/>
  <c r="A194" i="4"/>
  <c r="A123" i="4"/>
  <c r="A139" i="4"/>
  <c r="A155" i="4"/>
  <c r="A171" i="4"/>
  <c r="A188" i="4"/>
  <c r="A118" i="4"/>
  <c r="A134" i="4"/>
  <c r="A150" i="4"/>
  <c r="A166" i="4"/>
  <c r="A90" i="4"/>
  <c r="A85" i="4"/>
  <c r="A79" i="4"/>
  <c r="A84" i="4"/>
  <c r="A78" i="4"/>
  <c r="A93" i="4"/>
  <c r="A89" i="4"/>
  <c r="A83" i="4"/>
  <c r="A88" i="4"/>
  <c r="A82" i="4"/>
  <c r="A94" i="4"/>
  <c r="A77" i="4"/>
  <c r="A80" i="4"/>
  <c r="A92" i="4"/>
  <c r="A87" i="4"/>
  <c r="A86" i="4"/>
  <c r="A81" i="4"/>
  <c r="A191" i="4"/>
  <c r="A190" i="4"/>
  <c r="A96" i="4"/>
  <c r="A91" i="4"/>
  <c r="A95" i="4"/>
  <c r="D2" i="4"/>
  <c r="D3" i="4"/>
  <c r="D4" i="4"/>
  <c r="D5" i="4"/>
  <c r="D6" i="4"/>
  <c r="E6" i="4" s="1" a="1"/>
  <c r="E6" i="4" s="1"/>
  <c r="D7" i="4"/>
  <c r="E7" i="4" s="1" a="1"/>
  <c r="E7" i="4" s="1"/>
  <c r="D8" i="4"/>
  <c r="D9" i="4"/>
  <c r="E9" i="4" s="1" a="1"/>
  <c r="E9" i="4" s="1"/>
  <c r="D10" i="4"/>
  <c r="D11" i="4"/>
  <c r="D12" i="4"/>
  <c r="D13" i="4"/>
  <c r="E13" i="4" s="1" a="1"/>
  <c r="E13" i="4" s="1"/>
  <c r="R85" i="1" s="1" a="1"/>
  <c r="R85" i="1" s="1"/>
  <c r="D14" i="4"/>
  <c r="D18" i="4"/>
  <c r="D19" i="4"/>
  <c r="D20" i="4"/>
  <c r="E20" i="4" s="1" a="1"/>
  <c r="E20" i="4" s="1"/>
  <c r="D21" i="4"/>
  <c r="D22" i="4"/>
  <c r="D23" i="4"/>
  <c r="D24" i="4"/>
  <c r="E24" i="4" s="1" a="1"/>
  <c r="E24" i="4" s="1"/>
  <c r="D25" i="4"/>
  <c r="D26" i="4"/>
  <c r="D27" i="4"/>
  <c r="D28" i="4"/>
  <c r="E28" i="4" s="1" a="1"/>
  <c r="E28" i="4" s="1"/>
  <c r="D29" i="4"/>
  <c r="D30" i="4"/>
  <c r="D32" i="4"/>
  <c r="D33" i="4"/>
  <c r="E33" i="4" s="1" a="1"/>
  <c r="E33" i="4" s="1"/>
  <c r="D34" i="4"/>
  <c r="E34" i="4" s="1" a="1"/>
  <c r="E34" i="4" s="1"/>
  <c r="D35" i="4"/>
  <c r="D36" i="4"/>
  <c r="D37" i="4"/>
  <c r="E37" i="4" s="1" a="1"/>
  <c r="E37" i="4" s="1"/>
  <c r="D38" i="4"/>
  <c r="E38" i="4" s="1" a="1"/>
  <c r="E38" i="4" s="1"/>
  <c r="D39" i="4"/>
  <c r="D40" i="4"/>
  <c r="D41" i="4"/>
  <c r="E41" i="4" s="1" a="1"/>
  <c r="E41" i="4" s="1"/>
  <c r="D42" i="4"/>
  <c r="E42" i="4" s="1" a="1"/>
  <c r="E42" i="4" s="1"/>
  <c r="D43" i="4"/>
  <c r="D44" i="4"/>
  <c r="D45" i="4"/>
  <c r="D46" i="4"/>
  <c r="D47" i="4"/>
  <c r="E47" i="4" s="1" a="1"/>
  <c r="E47" i="4" s="1"/>
  <c r="D48" i="4"/>
  <c r="E48" i="4" s="1" a="1"/>
  <c r="E48" i="4" s="1"/>
  <c r="D49" i="4"/>
  <c r="D50" i="4"/>
  <c r="D51" i="4"/>
  <c r="E51" i="4" s="1" a="1"/>
  <c r="E51" i="4" s="1"/>
  <c r="D52" i="4"/>
  <c r="E52" i="4" s="1" a="1"/>
  <c r="E52" i="4" s="1"/>
  <c r="D53" i="4"/>
  <c r="D54" i="4"/>
  <c r="D55" i="4"/>
  <c r="E55" i="4" s="1" a="1"/>
  <c r="E55" i="4" s="1"/>
  <c r="D56" i="4"/>
  <c r="E56" i="4" s="1" a="1"/>
  <c r="E56" i="4" s="1"/>
  <c r="D57" i="4"/>
  <c r="D58" i="4"/>
  <c r="D59" i="4"/>
  <c r="E59" i="4" s="1" a="1"/>
  <c r="E59" i="4" s="1"/>
  <c r="D60" i="4"/>
  <c r="D61" i="4"/>
  <c r="D62" i="4"/>
  <c r="D63" i="4"/>
  <c r="E63" i="4" s="1" a="1"/>
  <c r="E63" i="4" s="1"/>
  <c r="D64" i="4"/>
  <c r="E64" i="4" s="1" a="1"/>
  <c r="E64" i="4" s="1"/>
  <c r="D65" i="4"/>
  <c r="D67" i="4"/>
  <c r="D68" i="4"/>
  <c r="E68" i="4" s="1" a="1"/>
  <c r="E68" i="4" s="1"/>
  <c r="D69" i="4"/>
  <c r="E69" i="4" s="1" a="1"/>
  <c r="E69" i="4" s="1"/>
  <c r="D70" i="4"/>
  <c r="D72" i="4"/>
  <c r="D73" i="4"/>
  <c r="E73" i="4" s="1" a="1"/>
  <c r="E73" i="4" s="1"/>
  <c r="D74" i="4"/>
  <c r="E74" i="4" s="1" a="1"/>
  <c r="E74" i="4" s="1"/>
  <c r="D75" i="4"/>
  <c r="D76" i="4"/>
  <c r="S14" i="1" l="1" a="1"/>
  <c r="S14" i="1" s="1"/>
  <c r="Q15" i="1" a="1"/>
  <c r="Q15" i="1" s="1"/>
  <c r="S19" i="1" a="1"/>
  <c r="S19" i="1" s="1"/>
  <c r="S13" i="1" a="1"/>
  <c r="S13" i="1" s="1"/>
  <c r="S7" i="1" a="1"/>
  <c r="S7" i="1" s="1"/>
  <c r="Q2" i="1" a="1"/>
  <c r="Q2" i="1" s="1"/>
  <c r="Q18" i="1" a="1"/>
  <c r="Q18" i="1" s="1"/>
  <c r="R16" i="1" a="1"/>
  <c r="R16" i="1" s="1"/>
  <c r="R4" i="1" a="1"/>
  <c r="R4" i="1" s="1"/>
  <c r="S22" i="1" a="1"/>
  <c r="S22" i="1" s="1"/>
  <c r="R19" i="1" a="1"/>
  <c r="R19" i="1" s="1"/>
  <c r="S17" i="1" a="1"/>
  <c r="S17" i="1" s="1"/>
  <c r="Q16" i="1" a="1"/>
  <c r="Q16" i="1" s="1"/>
  <c r="R13" i="1" a="1"/>
  <c r="R13" i="1" s="1"/>
  <c r="Q10" i="1" a="1"/>
  <c r="Q10" i="1" s="1"/>
  <c r="Q5" i="1" a="1"/>
  <c r="Q5" i="1" s="1"/>
  <c r="S11" i="1" a="1"/>
  <c r="S11" i="1" s="1"/>
  <c r="S4" i="1" a="1"/>
  <c r="S4" i="1" s="1"/>
  <c r="S33" i="1" a="1"/>
  <c r="S33" i="1" s="1"/>
  <c r="T33" i="1" a="1"/>
  <c r="T33" i="1" s="1"/>
  <c r="S32" i="1" a="1"/>
  <c r="S32" i="1" s="1"/>
  <c r="R3" i="1" a="1"/>
  <c r="R3" i="1" s="1"/>
  <c r="R6" i="1" a="1"/>
  <c r="R6" i="1" s="1"/>
  <c r="R28" i="1" a="1"/>
  <c r="R28" i="1" s="1"/>
  <c r="R65" i="1" a="1"/>
  <c r="R65" i="1" s="1"/>
  <c r="R64" i="1" a="1"/>
  <c r="R64" i="1" s="1"/>
  <c r="R8" i="1" a="1"/>
  <c r="R8" i="1" s="1"/>
  <c r="R67" i="1" a="1"/>
  <c r="R67" i="1" s="1"/>
  <c r="R69" i="1" a="1"/>
  <c r="R69" i="1" s="1"/>
  <c r="R72" i="1" a="1"/>
  <c r="R72" i="1" s="1"/>
  <c r="R92" i="1" a="1"/>
  <c r="R92" i="1" s="1"/>
  <c r="R21" i="1" a="1"/>
  <c r="R21" i="1" s="1"/>
  <c r="R73" i="1" a="1"/>
  <c r="R73" i="1" s="1"/>
  <c r="Q23" i="1" a="1"/>
  <c r="Q23" i="1" s="1"/>
  <c r="Q24" i="1" a="1"/>
  <c r="Q24" i="1" s="1"/>
  <c r="Q39" i="1" a="1"/>
  <c r="Q39" i="1" s="1"/>
  <c r="Q38" i="1" a="1"/>
  <c r="Q38" i="1" s="1"/>
  <c r="Q25" i="1" a="1"/>
  <c r="Q25" i="1" s="1"/>
  <c r="Q41" i="1" a="1"/>
  <c r="Q41" i="1" s="1"/>
  <c r="Q45" i="1" a="1"/>
  <c r="Q45" i="1" s="1"/>
  <c r="Q49" i="1" a="1"/>
  <c r="Q49" i="1" s="1"/>
  <c r="Q52" i="1" a="1"/>
  <c r="Q52" i="1" s="1"/>
  <c r="Q56" i="1" a="1"/>
  <c r="Q56" i="1" s="1"/>
  <c r="Q60" i="1" a="1"/>
  <c r="Q60" i="1" s="1"/>
  <c r="Q27" i="1" a="1"/>
  <c r="Q27" i="1" s="1"/>
  <c r="Q35" i="1" a="1"/>
  <c r="Q35" i="1" s="1"/>
  <c r="Q42" i="1" a="1"/>
  <c r="Q42" i="1" s="1"/>
  <c r="Q36" i="1" a="1"/>
  <c r="Q36" i="1" s="1"/>
  <c r="Q53" i="1" a="1"/>
  <c r="Q53" i="1" s="1"/>
  <c r="Q57" i="1" a="1"/>
  <c r="Q57" i="1" s="1"/>
  <c r="Q44" i="1" a="1"/>
  <c r="Q44" i="1" s="1"/>
  <c r="Q54" i="1" a="1"/>
  <c r="Q54" i="1" s="1"/>
  <c r="Q51" i="1" a="1"/>
  <c r="Q51" i="1" s="1"/>
  <c r="Q40" i="1" a="1"/>
  <c r="Q40" i="1" s="1"/>
  <c r="Q62" i="1" a="1"/>
  <c r="Q62" i="1" s="1"/>
  <c r="Q74" i="1" a="1"/>
  <c r="Q74" i="1" s="1"/>
  <c r="Q34" i="1" a="1"/>
  <c r="Q34" i="1" s="1"/>
  <c r="Q58" i="1" a="1"/>
  <c r="Q58" i="1" s="1"/>
  <c r="Q94" i="1" a="1"/>
  <c r="Q94" i="1" s="1"/>
  <c r="Q115" i="1" a="1"/>
  <c r="Q115" i="1" s="1"/>
  <c r="Q95" i="1" a="1"/>
  <c r="Q95" i="1" s="1"/>
  <c r="Q71" i="1" a="1"/>
  <c r="Q71" i="1" s="1"/>
  <c r="A64" i="4"/>
  <c r="E3" i="4" a="1"/>
  <c r="E3" i="4" s="1"/>
  <c r="A48" i="4"/>
  <c r="A63" i="4"/>
  <c r="A55" i="4"/>
  <c r="A47" i="4"/>
  <c r="A41" i="4"/>
  <c r="A33" i="4"/>
  <c r="A24" i="4"/>
  <c r="A13" i="4"/>
  <c r="A56" i="4"/>
  <c r="A52" i="4"/>
  <c r="A38" i="4"/>
  <c r="A42" i="4"/>
  <c r="A51" i="4"/>
  <c r="A37" i="4"/>
  <c r="A74" i="4"/>
  <c r="A59" i="4"/>
  <c r="A28" i="4"/>
  <c r="A20" i="4"/>
  <c r="A73" i="4"/>
  <c r="A69" i="4"/>
  <c r="A68" i="4"/>
  <c r="A34" i="4"/>
  <c r="A9" i="4"/>
  <c r="E5" i="4" a="1"/>
  <c r="E5" i="4" s="1"/>
  <c r="E2" i="4" a="1"/>
  <c r="E2" i="4" s="1"/>
  <c r="E4" i="4" a="1"/>
  <c r="E4" i="4" s="1"/>
  <c r="E75" i="4" a="1"/>
  <c r="E75" i="4" s="1"/>
  <c r="E70" i="4" a="1"/>
  <c r="E70" i="4" s="1"/>
  <c r="E65" i="4" a="1"/>
  <c r="E65" i="4" s="1"/>
  <c r="E61" i="4" a="1"/>
  <c r="E61" i="4" s="1"/>
  <c r="E57" i="4" a="1"/>
  <c r="E57" i="4" s="1"/>
  <c r="E53" i="4" a="1"/>
  <c r="E53" i="4" s="1"/>
  <c r="E49" i="4" a="1"/>
  <c r="E49" i="4" s="1"/>
  <c r="E45" i="4" a="1"/>
  <c r="E45" i="4" s="1"/>
  <c r="E43" i="4" a="1"/>
  <c r="E43" i="4" s="1"/>
  <c r="E39" i="4" a="1"/>
  <c r="E39" i="4" s="1"/>
  <c r="E35" i="4" a="1"/>
  <c r="E35" i="4" s="1"/>
  <c r="E30" i="4" a="1"/>
  <c r="E30" i="4" s="1"/>
  <c r="E26" i="4" a="1"/>
  <c r="E26" i="4" s="1"/>
  <c r="E22" i="4" a="1"/>
  <c r="E22" i="4" s="1"/>
  <c r="E18" i="4" a="1"/>
  <c r="E18" i="4" s="1"/>
  <c r="E11" i="4" a="1"/>
  <c r="E11" i="4" s="1"/>
  <c r="E76" i="4" a="1"/>
  <c r="E76" i="4" s="1"/>
  <c r="E72" i="4" a="1"/>
  <c r="E72" i="4" s="1"/>
  <c r="E67" i="4" a="1"/>
  <c r="E67" i="4" s="1"/>
  <c r="E62" i="4" a="1"/>
  <c r="E62" i="4" s="1"/>
  <c r="E60" i="4" a="1"/>
  <c r="E60" i="4" s="1"/>
  <c r="E58" i="4" a="1"/>
  <c r="E58" i="4" s="1"/>
  <c r="E54" i="4" a="1"/>
  <c r="E54" i="4" s="1"/>
  <c r="E50" i="4" a="1"/>
  <c r="E50" i="4" s="1"/>
  <c r="E46" i="4" a="1"/>
  <c r="E46" i="4" s="1"/>
  <c r="E44" i="4" a="1"/>
  <c r="E44" i="4" s="1"/>
  <c r="E40" i="4" a="1"/>
  <c r="E40" i="4" s="1"/>
  <c r="E36" i="4" a="1"/>
  <c r="E36" i="4" s="1"/>
  <c r="E32" i="4" a="1"/>
  <c r="E32" i="4" s="1"/>
  <c r="E29" i="4" a="1"/>
  <c r="E29" i="4" s="1"/>
  <c r="E27" i="4" a="1"/>
  <c r="E27" i="4" s="1"/>
  <c r="E25" i="4" a="1"/>
  <c r="E25" i="4" s="1"/>
  <c r="E23" i="4" a="1"/>
  <c r="E23" i="4" s="1"/>
  <c r="E21" i="4" a="1"/>
  <c r="E21" i="4" s="1"/>
  <c r="E19" i="4" a="1"/>
  <c r="E19" i="4" s="1"/>
  <c r="E14" i="4" a="1"/>
  <c r="E14" i="4" s="1"/>
  <c r="E12" i="4" a="1"/>
  <c r="E12" i="4" s="1"/>
  <c r="E10" i="4" a="1"/>
  <c r="E10" i="4" s="1"/>
  <c r="E8" i="4" a="1"/>
  <c r="E8" i="4" s="1"/>
  <c r="E110" i="1"/>
  <c r="E111" i="1"/>
  <c r="E112" i="1"/>
  <c r="E113" i="1"/>
  <c r="E114" i="1"/>
  <c r="E115" i="1"/>
  <c r="E116" i="1"/>
  <c r="E117" i="1"/>
  <c r="E118" i="1"/>
  <c r="E119" i="1"/>
  <c r="E120" i="1"/>
  <c r="E121" i="1"/>
  <c r="E122" i="1"/>
  <c r="E123" i="1"/>
  <c r="E124" i="1"/>
  <c r="E125" i="1"/>
  <c r="E126" i="1"/>
  <c r="E109" i="1"/>
  <c r="E108" i="1"/>
  <c r="E107" i="1"/>
  <c r="E78" i="1"/>
  <c r="E79" i="1"/>
  <c r="E80" i="1"/>
  <c r="E81" i="1"/>
  <c r="E82" i="1"/>
  <c r="E83" i="1"/>
  <c r="E84" i="1"/>
  <c r="E86" i="1"/>
  <c r="E87" i="1"/>
  <c r="E88" i="1"/>
  <c r="E89" i="1"/>
  <c r="E90" i="1"/>
  <c r="E91" i="1"/>
  <c r="E92" i="1"/>
  <c r="E93" i="1"/>
  <c r="E94" i="1"/>
  <c r="E95" i="1"/>
  <c r="E96" i="1"/>
  <c r="E98" i="1"/>
  <c r="E99" i="1"/>
  <c r="E100" i="1"/>
  <c r="E101" i="1"/>
  <c r="E102" i="1"/>
  <c r="E103" i="1"/>
  <c r="E104" i="1"/>
  <c r="E77" i="1"/>
  <c r="E76" i="1"/>
  <c r="E75" i="1"/>
  <c r="S37" i="1" l="1" a="1"/>
  <c r="S37" i="1" s="1"/>
  <c r="S85" i="1" a="1"/>
  <c r="S85" i="1" s="1"/>
  <c r="Q37" i="1" a="1"/>
  <c r="Q37" i="1" s="1"/>
  <c r="Q85" i="1" a="1"/>
  <c r="Q85" i="1" s="1"/>
  <c r="S110" i="1" a="1"/>
  <c r="S110" i="1" s="1"/>
  <c r="T16" i="1" a="1"/>
  <c r="T16" i="1" s="1"/>
  <c r="R22" i="1" a="1"/>
  <c r="R22" i="1" s="1"/>
  <c r="Q33" i="1" a="1"/>
  <c r="Q33" i="1" s="1"/>
  <c r="R7" i="1" a="1"/>
  <c r="R7" i="1" s="1"/>
  <c r="R12" i="1" a="1"/>
  <c r="R12" i="1" s="1"/>
  <c r="Q32" i="1" a="1"/>
  <c r="Q32" i="1" s="1"/>
  <c r="S16" i="1" a="1"/>
  <c r="S16" i="1" s="1"/>
  <c r="R17" i="1" a="1"/>
  <c r="R17" i="1" s="1"/>
  <c r="Q26" i="1" a="1"/>
  <c r="Q26" i="1" s="1"/>
  <c r="T4" i="1" a="1"/>
  <c r="T4" i="1" s="1"/>
  <c r="S5" i="1" a="1"/>
  <c r="S5" i="1" s="1"/>
  <c r="Q11" i="1" a="1"/>
  <c r="Q11" i="1" s="1"/>
  <c r="S15" i="1" a="1"/>
  <c r="S15" i="1" s="1"/>
  <c r="T7" i="1" a="1"/>
  <c r="T7" i="1" s="1"/>
  <c r="R9" i="1" a="1"/>
  <c r="R9" i="1" s="1"/>
  <c r="R15" i="1" a="1"/>
  <c r="R15" i="1" s="1"/>
  <c r="R10" i="1" a="1"/>
  <c r="R10" i="1" s="1"/>
  <c r="R26" i="1" a="1"/>
  <c r="R26" i="1" s="1"/>
  <c r="R11" i="1" a="1"/>
  <c r="R11" i="1" s="1"/>
  <c r="S18" i="1" a="1"/>
  <c r="S18" i="1" s="1"/>
  <c r="Q17" i="1" a="1"/>
  <c r="Q17" i="1" s="1"/>
  <c r="R5" i="1" a="1"/>
  <c r="R5" i="1" s="1"/>
  <c r="Q12" i="1" a="1"/>
  <c r="Q12" i="1" s="1"/>
  <c r="Q19" i="1" a="1"/>
  <c r="Q19" i="1" s="1"/>
  <c r="Q7" i="1" a="1"/>
  <c r="Q7" i="1" s="1"/>
  <c r="R18" i="1" a="1"/>
  <c r="R18" i="1" s="1"/>
  <c r="R14" i="1" a="1"/>
  <c r="R14" i="1" s="1"/>
  <c r="Q20" i="1" a="1"/>
  <c r="Q20" i="1" s="1"/>
  <c r="Q22" i="1" a="1"/>
  <c r="Q22" i="1" s="1"/>
  <c r="Q14" i="1" a="1"/>
  <c r="Q14" i="1" s="1"/>
  <c r="Q30" i="1" a="1"/>
  <c r="Q30" i="1" s="1"/>
  <c r="Q13" i="1" a="1"/>
  <c r="Q13" i="1" s="1"/>
  <c r="R20" i="1" a="1"/>
  <c r="R20" i="1" s="1"/>
  <c r="Q9" i="1" a="1"/>
  <c r="Q9" i="1" s="1"/>
  <c r="Q4" i="1" a="1"/>
  <c r="Q4" i="1" s="1"/>
  <c r="Q110" i="1" a="1"/>
  <c r="Q110" i="1" s="1"/>
  <c r="S61" i="1" a="1"/>
  <c r="S61" i="1" s="1"/>
  <c r="S29" i="1" a="1"/>
  <c r="S29" i="1" s="1"/>
  <c r="Q29" i="1" a="1"/>
  <c r="Q29" i="1" s="1"/>
  <c r="R33" i="1" a="1"/>
  <c r="R33" i="1" s="1"/>
  <c r="T32" i="1" a="1"/>
  <c r="T32" i="1" s="1"/>
  <c r="U32" i="1" a="1"/>
  <c r="U32" i="1" s="1"/>
  <c r="R32" i="1" a="1"/>
  <c r="R32" i="1" s="1"/>
  <c r="Q61" i="1" a="1"/>
  <c r="Q61" i="1" s="1"/>
  <c r="Q31" i="1" a="1"/>
  <c r="Q31" i="1" s="1"/>
  <c r="S30" i="1" a="1"/>
  <c r="S30" i="1" s="1"/>
  <c r="S31" i="1" a="1"/>
  <c r="S31" i="1" s="1"/>
  <c r="Q3" i="1" a="1"/>
  <c r="Q3" i="1" s="1"/>
  <c r="Q6" i="1" a="1"/>
  <c r="Q6" i="1" s="1"/>
  <c r="Q21" i="1" a="1"/>
  <c r="Q21" i="1" s="1"/>
  <c r="Q8" i="1" a="1"/>
  <c r="Q8" i="1" s="1"/>
  <c r="Q64" i="1" a="1"/>
  <c r="Q64" i="1" s="1"/>
  <c r="Q28" i="1" a="1"/>
  <c r="Q28" i="1" s="1"/>
  <c r="Q65" i="1" a="1"/>
  <c r="Q65" i="1" s="1"/>
  <c r="Q67" i="1" a="1"/>
  <c r="Q67" i="1" s="1"/>
  <c r="Q72" i="1" a="1"/>
  <c r="Q72" i="1" s="1"/>
  <c r="Q92" i="1" a="1"/>
  <c r="Q92" i="1" s="1"/>
  <c r="Q73" i="1" a="1"/>
  <c r="Q73" i="1" s="1"/>
  <c r="Q69" i="1" a="1"/>
  <c r="Q69" i="1" s="1"/>
  <c r="R2" i="1" a="1"/>
  <c r="R2" i="1" s="1"/>
  <c r="R40" i="1" a="1"/>
  <c r="R40" i="1" s="1"/>
  <c r="R23" i="1" a="1"/>
  <c r="R23" i="1" s="1"/>
  <c r="R24" i="1" a="1"/>
  <c r="R24" i="1" s="1"/>
  <c r="R31" i="1" a="1"/>
  <c r="R31" i="1" s="1"/>
  <c r="R39" i="1" a="1"/>
  <c r="R39" i="1" s="1"/>
  <c r="R38" i="1" a="1"/>
  <c r="R38" i="1" s="1"/>
  <c r="R42" i="1" a="1"/>
  <c r="R42" i="1" s="1"/>
  <c r="R53" i="1" a="1"/>
  <c r="R53" i="1" s="1"/>
  <c r="R57" i="1" a="1"/>
  <c r="R57" i="1" s="1"/>
  <c r="R61" i="1" a="1"/>
  <c r="R61" i="1" s="1"/>
  <c r="R37" i="1" a="1"/>
  <c r="R37" i="1" s="1"/>
  <c r="R45" i="1" a="1"/>
  <c r="R45" i="1" s="1"/>
  <c r="R49" i="1" a="1"/>
  <c r="R49" i="1" s="1"/>
  <c r="R52" i="1" a="1"/>
  <c r="R52" i="1" s="1"/>
  <c r="R56" i="1" a="1"/>
  <c r="R56" i="1" s="1"/>
  <c r="R60" i="1" a="1"/>
  <c r="R60" i="1" s="1"/>
  <c r="R25" i="1" a="1"/>
  <c r="R25" i="1" s="1"/>
  <c r="R27" i="1" a="1"/>
  <c r="R27" i="1" s="1"/>
  <c r="R30" i="1" a="1"/>
  <c r="R30" i="1" s="1"/>
  <c r="R41" i="1" a="1"/>
  <c r="R41" i="1" s="1"/>
  <c r="R34" i="1" a="1"/>
  <c r="R34" i="1" s="1"/>
  <c r="R35" i="1" a="1"/>
  <c r="R35" i="1" s="1"/>
  <c r="R44" i="1" a="1"/>
  <c r="R44" i="1" s="1"/>
  <c r="R51" i="1" a="1"/>
  <c r="R51" i="1" s="1"/>
  <c r="R54" i="1" a="1"/>
  <c r="R54" i="1" s="1"/>
  <c r="R58" i="1" a="1"/>
  <c r="R58" i="1" s="1"/>
  <c r="R62" i="1" a="1"/>
  <c r="R62" i="1" s="1"/>
  <c r="R36" i="1" a="1"/>
  <c r="R36" i="1" s="1"/>
  <c r="R29" i="1" a="1"/>
  <c r="R29" i="1" s="1"/>
  <c r="R94" i="1" a="1"/>
  <c r="R94" i="1" s="1"/>
  <c r="R115" i="1" a="1"/>
  <c r="R115" i="1" s="1"/>
  <c r="R95" i="1" a="1"/>
  <c r="R95" i="1" s="1"/>
  <c r="R110" i="1" a="1"/>
  <c r="R110" i="1" s="1"/>
  <c r="R71" i="1" a="1"/>
  <c r="R71" i="1" s="1"/>
  <c r="R74" i="1" a="1"/>
  <c r="R74" i="1" s="1"/>
  <c r="S3" i="1" a="1"/>
  <c r="S3" i="1" s="1"/>
  <c r="S6" i="1" a="1"/>
  <c r="S6" i="1" s="1"/>
  <c r="S28" i="1" a="1"/>
  <c r="S28" i="1" s="1"/>
  <c r="S8" i="1" a="1"/>
  <c r="S8" i="1" s="1"/>
  <c r="S67" i="1" a="1"/>
  <c r="S67" i="1" s="1"/>
  <c r="S65" i="1" a="1"/>
  <c r="S65" i="1" s="1"/>
  <c r="S21" i="1" a="1"/>
  <c r="S21" i="1" s="1"/>
  <c r="S72" i="1" a="1"/>
  <c r="S72" i="1" s="1"/>
  <c r="S69" i="1" a="1"/>
  <c r="S69" i="1" s="1"/>
  <c r="S73" i="1" a="1"/>
  <c r="S73" i="1" s="1"/>
  <c r="S92" i="1" a="1"/>
  <c r="S92" i="1" s="1"/>
  <c r="S64" i="1" a="1"/>
  <c r="S64" i="1" s="1"/>
  <c r="A32" i="4"/>
  <c r="A58" i="4"/>
  <c r="A22" i="4"/>
  <c r="A53" i="4"/>
  <c r="A57" i="4"/>
  <c r="A19" i="4"/>
  <c r="A61" i="4"/>
  <c r="A21" i="4"/>
  <c r="A44" i="4"/>
  <c r="A67" i="4"/>
  <c r="A35" i="4"/>
  <c r="A14" i="4"/>
  <c r="A30" i="4"/>
  <c r="A23" i="4"/>
  <c r="A39" i="4"/>
  <c r="A70" i="4"/>
  <c r="A36" i="4"/>
  <c r="A40" i="4"/>
  <c r="A72" i="4"/>
  <c r="A25" i="4"/>
  <c r="A46" i="4"/>
  <c r="A76" i="4"/>
  <c r="A43" i="4"/>
  <c r="A75" i="4"/>
  <c r="A60" i="4"/>
  <c r="A45" i="4"/>
  <c r="A26" i="4"/>
  <c r="A62" i="4"/>
  <c r="A8" i="4"/>
  <c r="A27" i="4"/>
  <c r="A50" i="4"/>
  <c r="A11" i="4"/>
  <c r="A10" i="4"/>
  <c r="A29" i="4"/>
  <c r="A54" i="4"/>
  <c r="A49" i="4"/>
  <c r="A12" i="4"/>
  <c r="A18" i="4"/>
  <c r="A65" i="4"/>
  <c r="E65" i="1"/>
  <c r="E66" i="1"/>
  <c r="E67" i="1"/>
  <c r="E68" i="1"/>
  <c r="E69" i="1"/>
  <c r="E70" i="1"/>
  <c r="E71" i="1"/>
  <c r="E72" i="1"/>
  <c r="E73" i="1"/>
  <c r="E74" i="1"/>
  <c r="E36" i="1"/>
  <c r="E37" i="1"/>
  <c r="E38" i="1"/>
  <c r="E39" i="1"/>
  <c r="E40" i="1"/>
  <c r="E41" i="1"/>
  <c r="E42" i="1"/>
  <c r="E43" i="1"/>
  <c r="E44" i="1"/>
  <c r="E45" i="1"/>
  <c r="E46" i="1"/>
  <c r="E47" i="1"/>
  <c r="E48" i="1"/>
  <c r="E49" i="1"/>
  <c r="E50" i="1"/>
  <c r="E51" i="1"/>
  <c r="E52" i="1"/>
  <c r="E53" i="1"/>
  <c r="E54" i="1"/>
  <c r="E35" i="1"/>
  <c r="E34" i="1"/>
  <c r="E2" i="1" l="1"/>
  <c r="E3" i="1"/>
  <c r="E4" i="1"/>
  <c r="E5" i="1"/>
  <c r="E6" i="1"/>
  <c r="E7" i="1"/>
  <c r="E8" i="1"/>
  <c r="E9" i="1"/>
  <c r="E10" i="1"/>
  <c r="E11" i="1"/>
  <c r="E12" i="1"/>
  <c r="E13" i="1"/>
  <c r="E14" i="1"/>
  <c r="E15" i="1"/>
  <c r="E16" i="1"/>
  <c r="E17" i="1"/>
  <c r="E18" i="1"/>
  <c r="E19" i="1"/>
  <c r="E20" i="1"/>
  <c r="E22" i="1"/>
  <c r="E23" i="1"/>
  <c r="E21" i="1"/>
  <c r="E24" i="1"/>
  <c r="E25" i="1"/>
  <c r="E26" i="1"/>
  <c r="E27" i="1"/>
  <c r="E28" i="1"/>
  <c r="E30" i="1"/>
  <c r="E31" i="1"/>
  <c r="E32" i="1"/>
  <c r="E33" i="1"/>
  <c r="E29" i="1"/>
  <c r="G5" i="8"/>
  <c r="G4" i="8"/>
  <c r="G3" i="8"/>
  <c r="G2" i="8"/>
  <c r="G5" i="7"/>
  <c r="G4" i="7"/>
  <c r="G3" i="7"/>
  <c r="G2" i="7"/>
  <c r="F12" i="5" l="1"/>
  <c r="C12" i="5"/>
  <c r="D12" i="5"/>
  <c r="F29" i="5"/>
  <c r="F30" i="5"/>
  <c r="H30" i="5" s="1" a="1"/>
  <c r="H30" i="5" s="1"/>
  <c r="C31" i="5"/>
  <c r="D31" i="5"/>
  <c r="F31" i="5"/>
  <c r="D3" i="3"/>
  <c r="D11" i="3"/>
  <c r="D19" i="3"/>
  <c r="C7" i="3"/>
  <c r="C15" i="3"/>
  <c r="D7" i="5"/>
  <c r="D16" i="5"/>
  <c r="D24" i="5"/>
  <c r="C3" i="5"/>
  <c r="C11" i="5"/>
  <c r="C20" i="5"/>
  <c r="C28" i="5"/>
  <c r="D3" i="8"/>
  <c r="D11" i="8"/>
  <c r="D19" i="8"/>
  <c r="C7" i="8"/>
  <c r="C15" i="8"/>
  <c r="D7" i="7"/>
  <c r="D15" i="7"/>
  <c r="D22" i="7"/>
  <c r="C9" i="7"/>
  <c r="C17" i="7"/>
  <c r="D11" i="7"/>
  <c r="C20" i="7"/>
  <c r="D4" i="5"/>
  <c r="D16" i="8"/>
  <c r="C20" i="8"/>
  <c r="C21" i="7"/>
  <c r="D6" i="5"/>
  <c r="C19" i="5"/>
  <c r="C2" i="8"/>
  <c r="C2" i="7"/>
  <c r="D4" i="3"/>
  <c r="D12" i="3"/>
  <c r="D20" i="3"/>
  <c r="C8" i="3"/>
  <c r="C16" i="3"/>
  <c r="D8" i="5"/>
  <c r="D17" i="5"/>
  <c r="D25" i="5"/>
  <c r="C4" i="5"/>
  <c r="C13" i="5"/>
  <c r="C21" i="5"/>
  <c r="C29" i="5"/>
  <c r="D4" i="8"/>
  <c r="D12" i="8"/>
  <c r="D20" i="8"/>
  <c r="C8" i="8"/>
  <c r="C16" i="8"/>
  <c r="D8" i="7"/>
  <c r="D16" i="7"/>
  <c r="D2" i="7"/>
  <c r="C10" i="7"/>
  <c r="C18" i="7"/>
  <c r="C5" i="7"/>
  <c r="D8" i="3"/>
  <c r="D16" i="3"/>
  <c r="C12" i="3"/>
  <c r="D13" i="5"/>
  <c r="D29" i="5"/>
  <c r="C25" i="5"/>
  <c r="C4" i="8"/>
  <c r="D4" i="7"/>
  <c r="C6" i="7"/>
  <c r="C14" i="3"/>
  <c r="D2" i="5"/>
  <c r="C27" i="5"/>
  <c r="C14" i="8"/>
  <c r="C8" i="7"/>
  <c r="D5" i="3"/>
  <c r="D13" i="3"/>
  <c r="D21" i="3"/>
  <c r="C9" i="3"/>
  <c r="C17" i="3"/>
  <c r="D9" i="5"/>
  <c r="D18" i="5"/>
  <c r="D26" i="5"/>
  <c r="C5" i="5"/>
  <c r="C14" i="5"/>
  <c r="C22" i="5"/>
  <c r="C30" i="5"/>
  <c r="D5" i="8"/>
  <c r="D13" i="8"/>
  <c r="D21" i="8"/>
  <c r="C9" i="8"/>
  <c r="C17" i="8"/>
  <c r="D9" i="7"/>
  <c r="D17" i="7"/>
  <c r="C3" i="7"/>
  <c r="C11" i="7"/>
  <c r="C19" i="7"/>
  <c r="D19" i="7"/>
  <c r="C4" i="3"/>
  <c r="D21" i="5"/>
  <c r="C8" i="5"/>
  <c r="D8" i="8"/>
  <c r="D23" i="5"/>
  <c r="D18" i="8"/>
  <c r="D14" i="7"/>
  <c r="D6" i="3"/>
  <c r="D14" i="3"/>
  <c r="D2" i="3"/>
  <c r="C10" i="3"/>
  <c r="C18" i="3"/>
  <c r="D10" i="5"/>
  <c r="D19" i="5"/>
  <c r="D27" i="5"/>
  <c r="C6" i="5"/>
  <c r="C15" i="5"/>
  <c r="C23" i="5"/>
  <c r="C2" i="5"/>
  <c r="D6" i="8"/>
  <c r="D14" i="8"/>
  <c r="D2" i="8"/>
  <c r="C10" i="8"/>
  <c r="C18" i="8"/>
  <c r="D10" i="7"/>
  <c r="D18" i="7"/>
  <c r="C4" i="7"/>
  <c r="C12" i="7"/>
  <c r="D3" i="7"/>
  <c r="C13" i="7"/>
  <c r="C20" i="3"/>
  <c r="C17" i="5"/>
  <c r="C12" i="8"/>
  <c r="D12" i="7"/>
  <c r="C14" i="7"/>
  <c r="D10" i="3"/>
  <c r="D18" i="3"/>
  <c r="C6" i="3"/>
  <c r="C2" i="3"/>
  <c r="D15" i="5"/>
  <c r="C10" i="5"/>
  <c r="D10" i="8"/>
  <c r="D6" i="7"/>
  <c r="C16" i="7"/>
  <c r="D7" i="3"/>
  <c r="D15" i="3"/>
  <c r="C3" i="3"/>
  <c r="C11" i="3"/>
  <c r="C19" i="3"/>
  <c r="D3" i="5"/>
  <c r="D11" i="5"/>
  <c r="D20" i="5"/>
  <c r="D28" i="5"/>
  <c r="C7" i="5"/>
  <c r="C16" i="5"/>
  <c r="C24" i="5"/>
  <c r="D7" i="8"/>
  <c r="D15" i="8"/>
  <c r="C3" i="8"/>
  <c r="C11" i="8"/>
  <c r="C19" i="8"/>
  <c r="C6" i="8"/>
  <c r="D21" i="7"/>
  <c r="D9" i="3"/>
  <c r="D17" i="3"/>
  <c r="C5" i="3"/>
  <c r="C13" i="3"/>
  <c r="C21" i="3"/>
  <c r="D5" i="5"/>
  <c r="D14" i="5"/>
  <c r="D22" i="5"/>
  <c r="D30" i="5"/>
  <c r="C9" i="5"/>
  <c r="C18" i="5"/>
  <c r="C26" i="5"/>
  <c r="D9" i="8"/>
  <c r="D17" i="8"/>
  <c r="C5" i="8"/>
  <c r="C13" i="8"/>
  <c r="C21" i="8"/>
  <c r="D5" i="7"/>
  <c r="D13" i="7"/>
  <c r="D20" i="7"/>
  <c r="C7" i="7"/>
  <c r="C15" i="7"/>
  <c r="C22" i="7"/>
  <c r="C4" i="6"/>
  <c r="D5" i="6"/>
  <c r="C8" i="6"/>
  <c r="D9" i="6"/>
  <c r="C12" i="6"/>
  <c r="D13" i="6"/>
  <c r="C16" i="6"/>
  <c r="D19" i="6"/>
  <c r="C21" i="6"/>
  <c r="D22" i="6"/>
  <c r="C25" i="6"/>
  <c r="D26" i="6"/>
  <c r="C29" i="6"/>
  <c r="D30" i="6"/>
  <c r="C33" i="6"/>
  <c r="C6" i="6"/>
  <c r="C14" i="6"/>
  <c r="C17" i="6"/>
  <c r="C23" i="6"/>
  <c r="D28" i="6"/>
  <c r="C3" i="6"/>
  <c r="D4" i="6"/>
  <c r="C7" i="6"/>
  <c r="D8" i="6"/>
  <c r="C11" i="6"/>
  <c r="D12" i="6"/>
  <c r="C15" i="6"/>
  <c r="D16" i="6"/>
  <c r="C18" i="6"/>
  <c r="D21" i="6"/>
  <c r="C24" i="6"/>
  <c r="D25" i="6"/>
  <c r="C28" i="6"/>
  <c r="D29" i="6"/>
  <c r="C32" i="6"/>
  <c r="D33" i="6"/>
  <c r="D7" i="6"/>
  <c r="D11" i="6"/>
  <c r="D18" i="6"/>
  <c r="D24" i="6"/>
  <c r="D32" i="6"/>
  <c r="D3" i="6"/>
  <c r="C5" i="6"/>
  <c r="D6" i="6"/>
  <c r="C9" i="6"/>
  <c r="D10" i="6"/>
  <c r="C13" i="6"/>
  <c r="D14" i="6"/>
  <c r="D17" i="6"/>
  <c r="C19" i="6"/>
  <c r="D20" i="6"/>
  <c r="C22" i="6"/>
  <c r="D23" i="6"/>
  <c r="C26" i="6"/>
  <c r="D27" i="6"/>
  <c r="C30" i="6"/>
  <c r="D31" i="6"/>
  <c r="C2" i="6"/>
  <c r="C10" i="6"/>
  <c r="D15" i="6"/>
  <c r="C20" i="6"/>
  <c r="C27" i="6"/>
  <c r="C31" i="6"/>
  <c r="D2" i="6"/>
  <c r="F8" i="3"/>
  <c r="F12" i="3"/>
  <c r="F16" i="3"/>
  <c r="F20" i="3"/>
  <c r="F5" i="3"/>
  <c r="F4" i="5"/>
  <c r="I4" i="5" s="1" a="1"/>
  <c r="I4" i="5" s="1"/>
  <c r="F8" i="5"/>
  <c r="F13" i="5"/>
  <c r="F17" i="5"/>
  <c r="F21" i="5"/>
  <c r="F25" i="5"/>
  <c r="F6" i="8"/>
  <c r="F10" i="8"/>
  <c r="F14" i="8"/>
  <c r="F9" i="3"/>
  <c r="F13" i="3"/>
  <c r="F17" i="3"/>
  <c r="F21" i="3"/>
  <c r="F2" i="3"/>
  <c r="I2" i="3" s="1" a="1"/>
  <c r="I2" i="3" s="1"/>
  <c r="F5" i="5"/>
  <c r="I5" i="5" s="1" a="1"/>
  <c r="I5" i="5" s="1"/>
  <c r="F9" i="5"/>
  <c r="F14" i="5"/>
  <c r="F18" i="5"/>
  <c r="F22" i="5"/>
  <c r="F26" i="5"/>
  <c r="F7" i="8"/>
  <c r="F11" i="8"/>
  <c r="F15" i="8"/>
  <c r="F6" i="3"/>
  <c r="F10" i="3"/>
  <c r="F14" i="3"/>
  <c r="F18" i="3"/>
  <c r="F3" i="3"/>
  <c r="F6" i="5"/>
  <c r="F10" i="5"/>
  <c r="F15" i="5"/>
  <c r="F19" i="5"/>
  <c r="F23" i="5"/>
  <c r="F27" i="5"/>
  <c r="F8" i="8"/>
  <c r="F12" i="8"/>
  <c r="F16" i="8"/>
  <c r="F20" i="8"/>
  <c r="F19" i="8"/>
  <c r="F7" i="3"/>
  <c r="F11" i="3"/>
  <c r="F15" i="3"/>
  <c r="F19" i="3"/>
  <c r="F4" i="3"/>
  <c r="F3" i="5"/>
  <c r="I3" i="5" s="1" a="1"/>
  <c r="I3" i="5" s="1"/>
  <c r="F7" i="5"/>
  <c r="F11" i="5"/>
  <c r="F16" i="5"/>
  <c r="F20" i="5"/>
  <c r="F24" i="5"/>
  <c r="F28" i="5"/>
  <c r="F9" i="8"/>
  <c r="F13" i="8"/>
  <c r="F17" i="8"/>
  <c r="F21" i="8"/>
  <c r="F18" i="8"/>
  <c r="F7" i="7"/>
  <c r="F11" i="7"/>
  <c r="F15" i="7"/>
  <c r="F19" i="7"/>
  <c r="F22" i="7"/>
  <c r="F14" i="6"/>
  <c r="F16" i="6"/>
  <c r="F17" i="6"/>
  <c r="F20" i="6"/>
  <c r="F21" i="6"/>
  <c r="F23" i="6"/>
  <c r="F25" i="6"/>
  <c r="F27" i="6"/>
  <c r="F30" i="6"/>
  <c r="H30" i="6" s="1" a="1"/>
  <c r="H30" i="6" s="1"/>
  <c r="F32" i="6"/>
  <c r="F29" i="6"/>
  <c r="F4" i="6"/>
  <c r="F6" i="6"/>
  <c r="F8" i="6"/>
  <c r="F10" i="6"/>
  <c r="F12" i="6"/>
  <c r="F8" i="7"/>
  <c r="F12" i="7"/>
  <c r="F16" i="7"/>
  <c r="F2" i="6"/>
  <c r="H2" i="6" s="1" a="1"/>
  <c r="H2" i="6" s="1"/>
  <c r="F9" i="7"/>
  <c r="F13" i="7"/>
  <c r="F17" i="7"/>
  <c r="F20" i="7"/>
  <c r="F15" i="6"/>
  <c r="F18" i="6"/>
  <c r="F19" i="6"/>
  <c r="F22" i="6"/>
  <c r="F24" i="6"/>
  <c r="F26" i="6"/>
  <c r="F28" i="6"/>
  <c r="F31" i="6"/>
  <c r="F33" i="6"/>
  <c r="F3" i="6"/>
  <c r="F5" i="6"/>
  <c r="H5" i="6" s="1" a="1"/>
  <c r="H5" i="6" s="1"/>
  <c r="F7" i="6"/>
  <c r="F9" i="6"/>
  <c r="F11" i="6"/>
  <c r="F13" i="6"/>
  <c r="F6" i="7"/>
  <c r="F10" i="7"/>
  <c r="F14" i="7"/>
  <c r="F18" i="7"/>
  <c r="F21" i="7"/>
  <c r="G5" i="5"/>
  <c r="G4" i="5"/>
  <c r="G3" i="5"/>
  <c r="G2" i="3"/>
  <c r="H12" i="5" l="1" a="1"/>
  <c r="H12" i="5" s="1"/>
  <c r="I12" i="5" a="1"/>
  <c r="I12" i="5" s="1"/>
  <c r="H31" i="5" a="1"/>
  <c r="H31" i="5" s="1"/>
  <c r="I31" i="5" a="1"/>
  <c r="I31" i="5" s="1"/>
  <c r="I7" i="6" a="1"/>
  <c r="I7" i="6" s="1"/>
  <c r="H7" i="6" a="1"/>
  <c r="H7" i="6" s="1"/>
  <c r="I18" i="7" a="1"/>
  <c r="I18" i="7" s="1"/>
  <c r="H18" i="7" a="1"/>
  <c r="H18" i="7" s="1"/>
  <c r="I13" i="6" a="1"/>
  <c r="I13" i="6" s="1"/>
  <c r="H13" i="6" a="1"/>
  <c r="H13" i="6" s="1"/>
  <c r="I5" i="6" a="1"/>
  <c r="I5" i="6" s="1"/>
  <c r="I28" i="6" a="1"/>
  <c r="I28" i="6" s="1"/>
  <c r="H28" i="6" a="1"/>
  <c r="H28" i="6" s="1"/>
  <c r="I15" i="6" a="1"/>
  <c r="I15" i="6" s="1"/>
  <c r="H15" i="6" a="1"/>
  <c r="H15" i="6" s="1"/>
  <c r="I9" i="7" a="1"/>
  <c r="I9" i="7" s="1"/>
  <c r="H9" i="7" a="1"/>
  <c r="H9" i="7" s="1"/>
  <c r="I12" i="7" a="1"/>
  <c r="I12" i="7" s="1"/>
  <c r="H12" i="7" a="1"/>
  <c r="H12" i="7" s="1"/>
  <c r="I8" i="6" a="1"/>
  <c r="I8" i="6" s="1"/>
  <c r="H8" i="6" a="1"/>
  <c r="H8" i="6" s="1"/>
  <c r="I32" i="6" a="1"/>
  <c r="I32" i="6" s="1"/>
  <c r="H32" i="6" a="1"/>
  <c r="H32" i="6" s="1"/>
  <c r="I23" i="6" a="1"/>
  <c r="I23" i="6" s="1"/>
  <c r="H23" i="6" a="1"/>
  <c r="H23" i="6" s="1"/>
  <c r="I17" i="6" a="1"/>
  <c r="I17" i="6" s="1"/>
  <c r="H17" i="6" a="1"/>
  <c r="H17" i="6" s="1"/>
  <c r="I19" i="7" a="1"/>
  <c r="I19" i="7" s="1"/>
  <c r="H19" i="7" a="1"/>
  <c r="H19" i="7" s="1"/>
  <c r="I18" i="8" a="1"/>
  <c r="I18" i="8" s="1"/>
  <c r="H18" i="8" a="1"/>
  <c r="H18" i="8" s="1"/>
  <c r="I9" i="8" a="1"/>
  <c r="I9" i="8" s="1"/>
  <c r="H9" i="8" a="1"/>
  <c r="H9" i="8" s="1"/>
  <c r="I16" i="5" a="1"/>
  <c r="I16" i="5" s="1"/>
  <c r="H16" i="5" a="1"/>
  <c r="H16" i="5" s="1"/>
  <c r="I30" i="5" a="1"/>
  <c r="I30" i="5" s="1"/>
  <c r="I11" i="3" a="1"/>
  <c r="I11" i="3" s="1"/>
  <c r="H11" i="3" a="1"/>
  <c r="H11" i="3" s="1"/>
  <c r="I16" i="8" a="1"/>
  <c r="I16" i="8" s="1"/>
  <c r="H16" i="8" a="1"/>
  <c r="H16" i="8" s="1"/>
  <c r="I23" i="5" a="1"/>
  <c r="I23" i="5" s="1"/>
  <c r="H23" i="5" a="1"/>
  <c r="H23" i="5" s="1"/>
  <c r="I6" i="5" a="1"/>
  <c r="I6" i="5" s="1"/>
  <c r="H6" i="5" a="1"/>
  <c r="H6" i="5" s="1"/>
  <c r="I14" i="3" a="1"/>
  <c r="I14" i="3" s="1"/>
  <c r="H14" i="3" a="1"/>
  <c r="H14" i="3" s="1"/>
  <c r="I11" i="8" a="1"/>
  <c r="I11" i="8" s="1"/>
  <c r="H11" i="8" a="1"/>
  <c r="H11" i="8" s="1"/>
  <c r="I18" i="5" a="1"/>
  <c r="I18" i="5" s="1"/>
  <c r="H18" i="5" a="1"/>
  <c r="H18" i="5" s="1"/>
  <c r="I9" i="3" a="1"/>
  <c r="I9" i="3" s="1"/>
  <c r="H9" i="3" a="1"/>
  <c r="H9" i="3" s="1"/>
  <c r="I13" i="5" a="1"/>
  <c r="I13" i="5" s="1"/>
  <c r="H13" i="5" a="1"/>
  <c r="H13" i="5" s="1"/>
  <c r="I20" i="3" a="1"/>
  <c r="I20" i="3" s="1"/>
  <c r="H20" i="3" a="1"/>
  <c r="H20" i="3" s="1"/>
  <c r="I14" i="7" a="1"/>
  <c r="I14" i="7" s="1"/>
  <c r="H14" i="7" a="1"/>
  <c r="H14" i="7" s="1"/>
  <c r="I11" i="6" a="1"/>
  <c r="I11" i="6" s="1"/>
  <c r="H11" i="6" a="1"/>
  <c r="H11" i="6" s="1"/>
  <c r="I3" i="6" a="1"/>
  <c r="I3" i="6" s="1"/>
  <c r="H3" i="6" a="1"/>
  <c r="H3" i="6" s="1"/>
  <c r="I26" i="6" a="1"/>
  <c r="I26" i="6" s="1"/>
  <c r="H26" i="6" a="1"/>
  <c r="H26" i="6" s="1"/>
  <c r="I19" i="6" a="1"/>
  <c r="I19" i="6" s="1"/>
  <c r="H19" i="6" a="1"/>
  <c r="H19" i="6" s="1"/>
  <c r="I20" i="7" a="1"/>
  <c r="I20" i="7" s="1"/>
  <c r="H20" i="7" a="1"/>
  <c r="H20" i="7" s="1"/>
  <c r="I2" i="6" a="1"/>
  <c r="I2" i="6" s="1"/>
  <c r="I8" i="7" a="1"/>
  <c r="I8" i="7" s="1"/>
  <c r="H8" i="7" a="1"/>
  <c r="H8" i="7" s="1"/>
  <c r="I6" i="6" a="1"/>
  <c r="I6" i="6" s="1"/>
  <c r="H6" i="6" a="1"/>
  <c r="H6" i="6" s="1"/>
  <c r="I30" i="6" a="1"/>
  <c r="I30" i="6" s="1"/>
  <c r="I21" i="6" a="1"/>
  <c r="I21" i="6" s="1"/>
  <c r="H21" i="6" a="1"/>
  <c r="H21" i="6" s="1"/>
  <c r="I16" i="6" a="1"/>
  <c r="I16" i="6" s="1"/>
  <c r="H16" i="6" a="1"/>
  <c r="H16" i="6" s="1"/>
  <c r="I15" i="7" a="1"/>
  <c r="I15" i="7" s="1"/>
  <c r="H15" i="7" a="1"/>
  <c r="H15" i="7" s="1"/>
  <c r="I21" i="8" a="1"/>
  <c r="I21" i="8" s="1"/>
  <c r="H21" i="8" a="1"/>
  <c r="H21" i="8" s="1"/>
  <c r="I28" i="5" a="1"/>
  <c r="I28" i="5" s="1"/>
  <c r="H28" i="5" a="1"/>
  <c r="H28" i="5" s="1"/>
  <c r="I11" i="5" a="1"/>
  <c r="I11" i="5" s="1"/>
  <c r="H11" i="5" a="1"/>
  <c r="H11" i="5" s="1"/>
  <c r="I4" i="3" a="1"/>
  <c r="I4" i="3" s="1"/>
  <c r="H4" i="3" a="1"/>
  <c r="H4" i="3" s="1"/>
  <c r="I7" i="3" a="1"/>
  <c r="I7" i="3" s="1"/>
  <c r="H7" i="3" a="1"/>
  <c r="H7" i="3" s="1"/>
  <c r="I12" i="8" a="1"/>
  <c r="I12" i="8" s="1"/>
  <c r="H12" i="8" a="1"/>
  <c r="H12" i="8" s="1"/>
  <c r="I19" i="5" a="1"/>
  <c r="I19" i="5" s="1"/>
  <c r="H19" i="5" a="1"/>
  <c r="H19" i="5" s="1"/>
  <c r="I29" i="5" a="1"/>
  <c r="I29" i="5" s="1"/>
  <c r="H29" i="5" a="1"/>
  <c r="H29" i="5" s="1"/>
  <c r="I10" i="3" a="1"/>
  <c r="I10" i="3" s="1"/>
  <c r="H10" i="3" a="1"/>
  <c r="H10" i="3" s="1"/>
  <c r="I7" i="8" a="1"/>
  <c r="I7" i="8" s="1"/>
  <c r="H7" i="8" a="1"/>
  <c r="H7" i="8" s="1"/>
  <c r="I14" i="5" a="1"/>
  <c r="I14" i="5" s="1"/>
  <c r="H14" i="5" a="1"/>
  <c r="H14" i="5" s="1"/>
  <c r="I21" i="3" a="1"/>
  <c r="I21" i="3" s="1"/>
  <c r="H21" i="3" a="1"/>
  <c r="H21" i="3" s="1"/>
  <c r="I14" i="8" a="1"/>
  <c r="I14" i="8" s="1"/>
  <c r="H14" i="8" a="1"/>
  <c r="H14" i="8" s="1"/>
  <c r="I25" i="5" a="1"/>
  <c r="I25" i="5" s="1"/>
  <c r="H25" i="5" a="1"/>
  <c r="H25" i="5" s="1"/>
  <c r="I8" i="5" a="1"/>
  <c r="I8" i="5" s="1"/>
  <c r="H8" i="5" a="1"/>
  <c r="H8" i="5" s="1"/>
  <c r="I16" i="3" a="1"/>
  <c r="I16" i="3" s="1"/>
  <c r="H16" i="3" a="1"/>
  <c r="H16" i="3" s="1"/>
  <c r="I21" i="7" a="1"/>
  <c r="I21" i="7" s="1"/>
  <c r="H21" i="7" a="1"/>
  <c r="H21" i="7" s="1"/>
  <c r="I10" i="7" a="1"/>
  <c r="I10" i="7" s="1"/>
  <c r="H10" i="7" a="1"/>
  <c r="H10" i="7" s="1"/>
  <c r="I9" i="6" a="1"/>
  <c r="I9" i="6" s="1"/>
  <c r="H9" i="6" a="1"/>
  <c r="H9" i="6" s="1"/>
  <c r="I33" i="6" a="1"/>
  <c r="I33" i="6" s="1"/>
  <c r="H33" i="6" a="1"/>
  <c r="H33" i="6" s="1"/>
  <c r="I24" i="6" a="1"/>
  <c r="I24" i="6" s="1"/>
  <c r="H24" i="6" a="1"/>
  <c r="H24" i="6" s="1"/>
  <c r="I18" i="6" a="1"/>
  <c r="I18" i="6" s="1"/>
  <c r="H18" i="6" a="1"/>
  <c r="H18" i="6" s="1"/>
  <c r="I17" i="7" a="1"/>
  <c r="I17" i="7" s="1"/>
  <c r="H17" i="7" a="1"/>
  <c r="H17" i="7" s="1"/>
  <c r="I12" i="6" a="1"/>
  <c r="I12" i="6" s="1"/>
  <c r="H12" i="6" a="1"/>
  <c r="H12" i="6" s="1"/>
  <c r="I4" i="6" a="1"/>
  <c r="I4" i="6" s="1"/>
  <c r="H4" i="6" a="1"/>
  <c r="H4" i="6" s="1"/>
  <c r="I27" i="6" a="1"/>
  <c r="I27" i="6" s="1"/>
  <c r="H27" i="6" a="1"/>
  <c r="H27" i="6" s="1"/>
  <c r="I20" i="6" a="1"/>
  <c r="I20" i="6" s="1"/>
  <c r="H20" i="6" a="1"/>
  <c r="H20" i="6" s="1"/>
  <c r="I14" i="6" a="1"/>
  <c r="I14" i="6" s="1"/>
  <c r="H14" i="6" a="1"/>
  <c r="H14" i="6" s="1"/>
  <c r="I11" i="7" a="1"/>
  <c r="I11" i="7" s="1"/>
  <c r="H11" i="7" a="1"/>
  <c r="H11" i="7" s="1"/>
  <c r="I17" i="8" a="1"/>
  <c r="I17" i="8" s="1"/>
  <c r="H17" i="8" a="1"/>
  <c r="H17" i="8" s="1"/>
  <c r="I24" i="5" a="1"/>
  <c r="I24" i="5" s="1"/>
  <c r="H24" i="5" a="1"/>
  <c r="H24" i="5" s="1"/>
  <c r="I7" i="5" a="1"/>
  <c r="I7" i="5" s="1"/>
  <c r="H7" i="5" a="1"/>
  <c r="H7" i="5" s="1"/>
  <c r="I19" i="3" a="1"/>
  <c r="I19" i="3" s="1"/>
  <c r="H19" i="3" a="1"/>
  <c r="H19" i="3" s="1"/>
  <c r="I19" i="8" a="1"/>
  <c r="I19" i="8" s="1"/>
  <c r="H19" i="8" a="1"/>
  <c r="H19" i="8" s="1"/>
  <c r="I8" i="8" a="1"/>
  <c r="I8" i="8" s="1"/>
  <c r="H8" i="8" a="1"/>
  <c r="H8" i="8" s="1"/>
  <c r="I15" i="5" a="1"/>
  <c r="I15" i="5" s="1"/>
  <c r="H15" i="5" a="1"/>
  <c r="H15" i="5" s="1"/>
  <c r="I3" i="3" a="1"/>
  <c r="I3" i="3" s="1"/>
  <c r="H3" i="3" a="1"/>
  <c r="H3" i="3" s="1"/>
  <c r="I6" i="3" a="1"/>
  <c r="I6" i="3" s="1"/>
  <c r="H6" i="3" a="1"/>
  <c r="H6" i="3" s="1"/>
  <c r="I26" i="5" a="1"/>
  <c r="I26" i="5" s="1"/>
  <c r="H26" i="5" a="1"/>
  <c r="H26" i="5" s="1"/>
  <c r="I9" i="5" a="1"/>
  <c r="I9" i="5" s="1"/>
  <c r="H9" i="5" a="1"/>
  <c r="H9" i="5" s="1"/>
  <c r="I17" i="3" a="1"/>
  <c r="I17" i="3" s="1"/>
  <c r="H17" i="3" a="1"/>
  <c r="H17" i="3" s="1"/>
  <c r="I10" i="8" a="1"/>
  <c r="I10" i="8" s="1"/>
  <c r="H10" i="8" a="1"/>
  <c r="H10" i="8" s="1"/>
  <c r="I21" i="5" a="1"/>
  <c r="I21" i="5" s="1"/>
  <c r="H21" i="5" a="1"/>
  <c r="H21" i="5" s="1"/>
  <c r="I12" i="3" a="1"/>
  <c r="I12" i="3" s="1"/>
  <c r="H12" i="3" a="1"/>
  <c r="H12" i="3" s="1"/>
  <c r="I6" i="7" a="1"/>
  <c r="I6" i="7" s="1"/>
  <c r="H6" i="7" a="1"/>
  <c r="H6" i="7" s="1"/>
  <c r="I31" i="6" a="1"/>
  <c r="I31" i="6" s="1"/>
  <c r="H31" i="6" a="1"/>
  <c r="H31" i="6" s="1"/>
  <c r="I22" i="6" a="1"/>
  <c r="I22" i="6" s="1"/>
  <c r="H22" i="6" a="1"/>
  <c r="H22" i="6" s="1"/>
  <c r="I13" i="7" a="1"/>
  <c r="I13" i="7" s="1"/>
  <c r="H13" i="7" a="1"/>
  <c r="H13" i="7" s="1"/>
  <c r="I16" i="7" a="1"/>
  <c r="I16" i="7" s="1"/>
  <c r="H16" i="7" a="1"/>
  <c r="H16" i="7" s="1"/>
  <c r="I10" i="6" a="1"/>
  <c r="I10" i="6" s="1"/>
  <c r="H10" i="6" a="1"/>
  <c r="H10" i="6" s="1"/>
  <c r="I29" i="6" a="1"/>
  <c r="I29" i="6" s="1"/>
  <c r="H29" i="6" a="1"/>
  <c r="H29" i="6" s="1"/>
  <c r="I25" i="6" a="1"/>
  <c r="I25" i="6" s="1"/>
  <c r="H25" i="6" a="1"/>
  <c r="H25" i="6" s="1"/>
  <c r="I22" i="7" a="1"/>
  <c r="I22" i="7" s="1"/>
  <c r="H22" i="7" a="1"/>
  <c r="H22" i="7" s="1"/>
  <c r="I7" i="7" a="1"/>
  <c r="I7" i="7" s="1"/>
  <c r="H7" i="7" a="1"/>
  <c r="H7" i="7" s="1"/>
  <c r="I13" i="8" a="1"/>
  <c r="I13" i="8" s="1"/>
  <c r="H13" i="8" a="1"/>
  <c r="H13" i="8" s="1"/>
  <c r="I20" i="5" a="1"/>
  <c r="I20" i="5" s="1"/>
  <c r="H20" i="5" a="1"/>
  <c r="H20" i="5" s="1"/>
  <c r="I15" i="3" a="1"/>
  <c r="I15" i="3" s="1"/>
  <c r="H15" i="3" a="1"/>
  <c r="H15" i="3" s="1"/>
  <c r="I20" i="8" a="1"/>
  <c r="I20" i="8" s="1"/>
  <c r="H20" i="8" a="1"/>
  <c r="H20" i="8" s="1"/>
  <c r="I27" i="5" a="1"/>
  <c r="I27" i="5" s="1"/>
  <c r="H27" i="5" a="1"/>
  <c r="H27" i="5" s="1"/>
  <c r="I10" i="5" a="1"/>
  <c r="I10" i="5" s="1"/>
  <c r="H10" i="5" a="1"/>
  <c r="H10" i="5" s="1"/>
  <c r="I18" i="3" a="1"/>
  <c r="I18" i="3" s="1"/>
  <c r="H18" i="3" a="1"/>
  <c r="H18" i="3" s="1"/>
  <c r="I15" i="8" a="1"/>
  <c r="I15" i="8" s="1"/>
  <c r="H15" i="8" a="1"/>
  <c r="H15" i="8" s="1"/>
  <c r="I22" i="5" a="1"/>
  <c r="I22" i="5" s="1"/>
  <c r="H22" i="5" a="1"/>
  <c r="H22" i="5" s="1"/>
  <c r="I13" i="3" a="1"/>
  <c r="I13" i="3" s="1"/>
  <c r="H13" i="3" a="1"/>
  <c r="H13" i="3" s="1"/>
  <c r="I6" i="8" a="1"/>
  <c r="I6" i="8" s="1"/>
  <c r="H6" i="8" a="1"/>
  <c r="H6" i="8" s="1"/>
  <c r="I17" i="5" a="1"/>
  <c r="I17" i="5" s="1"/>
  <c r="H17" i="5" a="1"/>
  <c r="H17" i="5" s="1"/>
  <c r="I5" i="3" a="1"/>
  <c r="I5" i="3" s="1"/>
  <c r="H5" i="3" a="1"/>
  <c r="H5" i="3" s="1"/>
  <c r="I8" i="3" a="1"/>
  <c r="I8" i="3" s="1"/>
  <c r="H8" i="3" a="1"/>
  <c r="H8" i="3" s="1"/>
  <c r="F4" i="8"/>
  <c r="I4" i="8" s="1" a="1"/>
  <c r="I4" i="8" s="1"/>
  <c r="F5" i="7"/>
  <c r="I5" i="7" s="1" a="1"/>
  <c r="I5" i="7" s="1"/>
  <c r="F3" i="7"/>
  <c r="I3" i="7" s="1" a="1"/>
  <c r="I3" i="7" s="1"/>
  <c r="F3" i="8"/>
  <c r="I3" i="8" s="1" a="1"/>
  <c r="I3" i="8" s="1"/>
  <c r="F5" i="8"/>
  <c r="I5" i="8" s="1" a="1"/>
  <c r="I5" i="8" s="1"/>
  <c r="F4" i="7"/>
  <c r="I4" i="7" s="1" a="1"/>
  <c r="I4" i="7" s="1"/>
  <c r="F2" i="7"/>
  <c r="I2" i="7" s="1" a="1"/>
  <c r="I2" i="7" s="1"/>
  <c r="H3" i="5" l="1" a="1"/>
  <c r="H3" i="5" s="1"/>
  <c r="H5" i="5" a="1"/>
  <c r="H5" i="5" s="1"/>
  <c r="H4" i="5" a="1"/>
  <c r="H4" i="5" s="1"/>
  <c r="H4" i="7" a="1"/>
  <c r="H4" i="7" s="1"/>
  <c r="H2" i="7" a="1"/>
  <c r="H2" i="7" s="1"/>
  <c r="H3" i="8" a="1"/>
  <c r="H3" i="8" s="1"/>
  <c r="H2" i="3" a="1"/>
  <c r="H2" i="3" s="1"/>
  <c r="H5" i="8" a="1"/>
  <c r="H5" i="8" s="1"/>
  <c r="H5" i="7" a="1"/>
  <c r="H5" i="7" s="1"/>
  <c r="H3" i="7" a="1"/>
  <c r="H3" i="7" s="1"/>
  <c r="H4" i="8" a="1"/>
  <c r="H4" i="8" s="1"/>
  <c r="A4" i="4" l="1"/>
  <c r="A5" i="4"/>
  <c r="A3" i="4"/>
  <c r="A7" i="4"/>
  <c r="A2" i="4"/>
  <c r="A6" i="4"/>
  <c r="F2" i="8" l="1"/>
  <c r="I2" i="8" s="1" a="1"/>
  <c r="I2" i="8" s="1"/>
  <c r="F2" i="5"/>
  <c r="I2" i="5" s="1" a="1"/>
  <c r="I2" i="5" s="1"/>
  <c r="H2" i="8" l="1" a="1"/>
  <c r="H2" i="8" s="1"/>
  <c r="H2" i="5" a="1"/>
  <c r="H2" i="5" s="1"/>
  <c r="E2" i="9" l="1"/>
  <c r="E208" i="4" l="1" a="1"/>
  <c r="E208" i="4" s="1"/>
  <c r="A208" i="4" l="1"/>
  <c r="T119" i="1" a="1"/>
  <c r="T119" i="1" s="1"/>
  <c r="E192" i="4" l="1" a="1"/>
  <c r="E192" i="4" s="1"/>
  <c r="A192" i="4" l="1"/>
  <c r="Q103" i="1" a="1"/>
  <c r="Q103" i="1" s="1"/>
  <c r="K21" i="7" l="1"/>
  <c r="L21" i="7" s="1" a="1"/>
  <c r="L21" i="7" s="1"/>
  <c r="M21" i="7" s="1" a="1"/>
  <c r="M21" i="7" s="1"/>
  <c r="N21" i="7" s="1"/>
  <c r="K23" i="5"/>
  <c r="L23" i="5" s="1" a="1"/>
  <c r="L23" i="5" s="1"/>
  <c r="M23" i="5" s="1" a="1"/>
  <c r="M23" i="5" s="1"/>
  <c r="N23" i="5" s="1"/>
  <c r="K24" i="6"/>
  <c r="L24" i="6" s="1" a="1"/>
  <c r="L24" i="6" s="1"/>
  <c r="M24" i="6" s="1" a="1"/>
  <c r="M24" i="6" s="1"/>
  <c r="N24" i="6" s="1"/>
  <c r="K8" i="6"/>
  <c r="L8" i="6" s="1" a="1"/>
  <c r="L8" i="6" s="1"/>
  <c r="M8" i="6" s="1" a="1"/>
  <c r="M8" i="6" s="1"/>
  <c r="N8" i="6" s="1"/>
  <c r="K6" i="6"/>
  <c r="L6" i="6" s="1" a="1"/>
  <c r="L6" i="6" s="1"/>
  <c r="M6" i="6" s="1" a="1"/>
  <c r="M6" i="6" s="1"/>
  <c r="N6" i="6" s="1"/>
  <c r="K24" i="5"/>
  <c r="L24" i="5" s="1" a="1"/>
  <c r="L24" i="5" s="1"/>
  <c r="M24" i="5" s="1" a="1"/>
  <c r="M24" i="5" s="1"/>
  <c r="N24" i="5" s="1"/>
  <c r="K6" i="8"/>
  <c r="L6" i="8" s="1" a="1"/>
  <c r="L6" i="8" s="1"/>
  <c r="M6" i="8" s="1" a="1"/>
  <c r="M6" i="8" s="1"/>
  <c r="N6" i="8" s="1"/>
  <c r="K17" i="3"/>
  <c r="L17" i="3" s="1" a="1"/>
  <c r="L17" i="3" s="1"/>
  <c r="M17" i="3" s="1" a="1"/>
  <c r="M17" i="3" s="1"/>
  <c r="N17" i="3" s="1"/>
  <c r="F20" i="9" s="1"/>
  <c r="K20" i="8"/>
  <c r="L20" i="8" s="1" a="1"/>
  <c r="L20" i="8" s="1"/>
  <c r="M20" i="8" s="1" a="1"/>
  <c r="M20" i="8" s="1"/>
  <c r="N20" i="8" s="1"/>
  <c r="K16" i="5"/>
  <c r="L16" i="5" s="1" a="1"/>
  <c r="L16" i="5" s="1"/>
  <c r="M16" i="5" s="1" a="1"/>
  <c r="M16" i="5" s="1"/>
  <c r="N16" i="5" s="1"/>
  <c r="K19" i="3"/>
  <c r="L19" i="3" s="1" a="1"/>
  <c r="L19" i="3" s="1"/>
  <c r="M19" i="3" s="1" a="1"/>
  <c r="M19" i="3" s="1"/>
  <c r="N19" i="3" s="1"/>
  <c r="K2" i="3"/>
  <c r="L2" i="3" s="1" a="1"/>
  <c r="L2" i="3" s="1"/>
  <c r="M2" i="3" s="1" a="1"/>
  <c r="M2" i="3" s="1"/>
  <c r="N2" i="3" s="1"/>
  <c r="K3" i="8"/>
  <c r="L3" i="8" s="1" a="1"/>
  <c r="L3" i="8" s="1"/>
  <c r="M3" i="8" s="1" a="1"/>
  <c r="M3" i="8" s="1"/>
  <c r="N3" i="8" s="1"/>
  <c r="K30" i="5"/>
  <c r="L30" i="5" s="1" a="1"/>
  <c r="L30" i="5" s="1"/>
  <c r="M30" i="5" s="1" a="1"/>
  <c r="M30" i="5" s="1"/>
  <c r="N30" i="5" s="1"/>
  <c r="K11" i="5"/>
  <c r="L11" i="5" s="1" a="1"/>
  <c r="L11" i="5" s="1"/>
  <c r="M11" i="5" s="1" a="1"/>
  <c r="M11" i="5" s="1"/>
  <c r="N11" i="5" s="1"/>
  <c r="K9" i="7"/>
  <c r="L9" i="7" s="1" a="1"/>
  <c r="L9" i="7" s="1"/>
  <c r="M9" i="7" s="1" a="1"/>
  <c r="M9" i="7" s="1"/>
  <c r="N9" i="7" s="1"/>
  <c r="K12" i="5"/>
  <c r="L12" i="5" s="1" a="1"/>
  <c r="L12" i="5" s="1"/>
  <c r="M12" i="5" s="1" a="1"/>
  <c r="M12" i="5" s="1"/>
  <c r="N12" i="5" s="1"/>
  <c r="K5" i="7"/>
  <c r="L5" i="7" s="1" a="1"/>
  <c r="L5" i="7" s="1"/>
  <c r="M5" i="7" s="1" a="1"/>
  <c r="M5" i="7" s="1"/>
  <c r="N5" i="7" s="1"/>
  <c r="K4" i="7"/>
  <c r="L4" i="7" s="1" a="1"/>
  <c r="L4" i="7" s="1"/>
  <c r="M4" i="7" s="1" a="1"/>
  <c r="M4" i="7" s="1"/>
  <c r="N4" i="7" s="1"/>
  <c r="K23" i="6"/>
  <c r="L23" i="6" s="1" a="1"/>
  <c r="L23" i="6" s="1"/>
  <c r="M23" i="6" s="1" a="1"/>
  <c r="M23" i="6" s="1"/>
  <c r="N23" i="6" s="1"/>
  <c r="K11" i="3"/>
  <c r="L11" i="3" s="1" a="1"/>
  <c r="L11" i="3" s="1"/>
  <c r="M11" i="3" s="1" a="1"/>
  <c r="M11" i="3" s="1"/>
  <c r="N11" i="3" s="1"/>
  <c r="K3" i="5"/>
  <c r="L3" i="5" s="1" a="1"/>
  <c r="L3" i="5" s="1"/>
  <c r="M3" i="5" s="1" a="1"/>
  <c r="M3" i="5" s="1"/>
  <c r="N3" i="5" s="1"/>
  <c r="K12" i="6"/>
  <c r="L12" i="6" s="1" a="1"/>
  <c r="L12" i="6" s="1"/>
  <c r="M12" i="6" s="1" a="1"/>
  <c r="M12" i="6" s="1"/>
  <c r="N12" i="6" s="1"/>
  <c r="K11" i="6"/>
  <c r="L11" i="6" s="1" a="1"/>
  <c r="L11" i="6" s="1"/>
  <c r="M11" i="6" s="1" a="1"/>
  <c r="M11" i="6" s="1"/>
  <c r="N11" i="6" s="1"/>
  <c r="K2" i="6"/>
  <c r="L2" i="6" s="1" a="1"/>
  <c r="L2" i="6" s="1"/>
  <c r="M2" i="6" s="1" a="1"/>
  <c r="M2" i="6" s="1"/>
  <c r="N2" i="6" s="1"/>
  <c r="K18" i="7"/>
  <c r="L18" i="7" s="1" a="1"/>
  <c r="L18" i="7" s="1"/>
  <c r="M18" i="7" s="1" a="1"/>
  <c r="M18" i="7" s="1"/>
  <c r="N18" i="7" s="1"/>
  <c r="K10" i="3"/>
  <c r="L10" i="3" s="1" a="1"/>
  <c r="L10" i="3" s="1"/>
  <c r="M10" i="3" s="1" a="1"/>
  <c r="M10" i="3" s="1"/>
  <c r="N10" i="3" s="1"/>
  <c r="K17" i="7"/>
  <c r="L17" i="7" s="1" a="1"/>
  <c r="L17" i="7" s="1"/>
  <c r="M17" i="7" s="1" a="1"/>
  <c r="M17" i="7" s="1"/>
  <c r="N17" i="7" s="1"/>
  <c r="K5" i="3"/>
  <c r="L5" i="3" s="1" a="1"/>
  <c r="L5" i="3" s="1"/>
  <c r="M5" i="3" s="1" a="1"/>
  <c r="M5" i="3" s="1"/>
  <c r="N5" i="3" s="1"/>
  <c r="K15" i="3"/>
  <c r="L15" i="3" s="1" a="1"/>
  <c r="L15" i="3" s="1"/>
  <c r="M15" i="3" s="1" a="1"/>
  <c r="M15" i="3" s="1"/>
  <c r="N15" i="3" s="1"/>
  <c r="K27" i="6"/>
  <c r="L27" i="6" s="1" a="1"/>
  <c r="L27" i="6" s="1"/>
  <c r="M27" i="6" s="1" a="1"/>
  <c r="M27" i="6" s="1"/>
  <c r="N27" i="6" s="1"/>
  <c r="K13" i="6"/>
  <c r="L13" i="6" s="1" a="1"/>
  <c r="L13" i="6" s="1"/>
  <c r="M13" i="6" s="1" a="1"/>
  <c r="M13" i="6" s="1"/>
  <c r="N13" i="6" s="1"/>
  <c r="K19" i="7"/>
  <c r="L19" i="7" s="1" a="1"/>
  <c r="L19" i="7" s="1"/>
  <c r="M19" i="7" s="1" a="1"/>
  <c r="M19" i="7" s="1"/>
  <c r="N19" i="7" s="1"/>
  <c r="K13" i="3"/>
  <c r="L13" i="3" s="1" a="1"/>
  <c r="L13" i="3" s="1"/>
  <c r="M13" i="3" s="1" a="1"/>
  <c r="M13" i="3" s="1"/>
  <c r="N13" i="3" s="1"/>
  <c r="K8" i="8"/>
  <c r="L8" i="8" s="1" a="1"/>
  <c r="L8" i="8" s="1"/>
  <c r="M8" i="8" s="1" a="1"/>
  <c r="M8" i="8" s="1"/>
  <c r="N8" i="8" s="1"/>
  <c r="K25" i="6"/>
  <c r="L25" i="6" s="1" a="1"/>
  <c r="L25" i="6" s="1"/>
  <c r="M25" i="6" s="1" a="1"/>
  <c r="M25" i="6" s="1"/>
  <c r="N25" i="6" s="1"/>
  <c r="K11" i="8"/>
  <c r="L11" i="8" s="1" a="1"/>
  <c r="L11" i="8" s="1"/>
  <c r="M11" i="8" s="1" a="1"/>
  <c r="M11" i="8" s="1"/>
  <c r="N11" i="8" s="1"/>
  <c r="K18" i="6"/>
  <c r="L18" i="6" s="1" a="1"/>
  <c r="L18" i="6" s="1"/>
  <c r="M18" i="6" s="1" a="1"/>
  <c r="M18" i="6" s="1"/>
  <c r="N18" i="6" s="1"/>
  <c r="K7" i="6"/>
  <c r="L7" i="6" s="1" a="1"/>
  <c r="L7" i="6" s="1"/>
  <c r="M7" i="6" s="1" a="1"/>
  <c r="M7" i="6" s="1"/>
  <c r="N7" i="6" s="1"/>
  <c r="K30" i="6"/>
  <c r="L30" i="6" s="1" a="1"/>
  <c r="L30" i="6" s="1"/>
  <c r="M30" i="6" s="1" a="1"/>
  <c r="M30" i="6" s="1"/>
  <c r="N30" i="6" s="1"/>
  <c r="K18" i="3"/>
  <c r="L18" i="3" s="1" a="1"/>
  <c r="L18" i="3" s="1"/>
  <c r="M18" i="3" s="1" a="1"/>
  <c r="M18" i="3" s="1"/>
  <c r="N18" i="3" s="1"/>
  <c r="K14" i="3"/>
  <c r="L14" i="3" s="1" a="1"/>
  <c r="L14" i="3" s="1"/>
  <c r="M14" i="3" s="1" a="1"/>
  <c r="M14" i="3" s="1"/>
  <c r="N14" i="3" s="1"/>
  <c r="K31" i="6"/>
  <c r="L31" i="6" s="1" a="1"/>
  <c r="L31" i="6" s="1"/>
  <c r="M31" i="6" s="1" a="1"/>
  <c r="M31" i="6" s="1"/>
  <c r="N31" i="6" s="1"/>
  <c r="K16" i="7"/>
  <c r="L16" i="7" s="1" a="1"/>
  <c r="L16" i="7" s="1"/>
  <c r="M16" i="7" s="1" a="1"/>
  <c r="M16" i="7" s="1"/>
  <c r="N16" i="7" s="1"/>
  <c r="K21" i="5"/>
  <c r="L21" i="5" s="1" a="1"/>
  <c r="L21" i="5" s="1"/>
  <c r="M21" i="5" s="1" a="1"/>
  <c r="M21" i="5" s="1"/>
  <c r="N21" i="5" s="1"/>
  <c r="K13" i="8"/>
  <c r="L13" i="8" s="1" a="1"/>
  <c r="L13" i="8" s="1"/>
  <c r="M13" i="8" s="1" a="1"/>
  <c r="M13" i="8" s="1"/>
  <c r="N13" i="8" s="1"/>
  <c r="K15" i="6"/>
  <c r="L15" i="6" s="1" a="1"/>
  <c r="L15" i="6" s="1"/>
  <c r="M15" i="6" s="1" a="1"/>
  <c r="M15" i="6" s="1"/>
  <c r="N15" i="6" s="1"/>
  <c r="K19" i="8"/>
  <c r="L19" i="8" s="1" a="1"/>
  <c r="L19" i="8" s="1"/>
  <c r="M19" i="8" s="1" a="1"/>
  <c r="M19" i="8" s="1"/>
  <c r="N19" i="8" s="1"/>
  <c r="K31" i="5"/>
  <c r="L31" i="5" s="1" a="1"/>
  <c r="L31" i="5" s="1"/>
  <c r="M31" i="5" s="1" a="1"/>
  <c r="M31" i="5" s="1"/>
  <c r="N31" i="5" s="1"/>
  <c r="K4" i="3"/>
  <c r="L4" i="3" s="1" a="1"/>
  <c r="L4" i="3" s="1"/>
  <c r="M4" i="3" s="1" a="1"/>
  <c r="M4" i="3" s="1"/>
  <c r="N4" i="3" s="1"/>
  <c r="K18" i="5"/>
  <c r="L18" i="5" s="1" a="1"/>
  <c r="L18" i="5" s="1"/>
  <c r="M18" i="5" s="1" a="1"/>
  <c r="M18" i="5" s="1"/>
  <c r="N18" i="5" s="1"/>
  <c r="K26" i="6"/>
  <c r="L26" i="6" s="1" a="1"/>
  <c r="L26" i="6" s="1"/>
  <c r="M26" i="6" s="1" a="1"/>
  <c r="M26" i="6" s="1"/>
  <c r="N26" i="6" s="1"/>
  <c r="K28" i="5"/>
  <c r="L28" i="5" s="1" a="1"/>
  <c r="L28" i="5" s="1"/>
  <c r="M28" i="5" s="1" a="1"/>
  <c r="M28" i="5" s="1"/>
  <c r="N28" i="5" s="1"/>
  <c r="K15" i="8"/>
  <c r="L15" i="8" s="1" a="1"/>
  <c r="L15" i="8" s="1"/>
  <c r="M15" i="8" s="1" a="1"/>
  <c r="M15" i="8" s="1"/>
  <c r="N15" i="8" s="1"/>
  <c r="K7" i="8"/>
  <c r="L7" i="8" s="1" a="1"/>
  <c r="L7" i="8" s="1"/>
  <c r="M7" i="8" s="1" a="1"/>
  <c r="M7" i="8" s="1"/>
  <c r="N7" i="8" s="1"/>
  <c r="K7" i="5"/>
  <c r="L7" i="5" s="1" a="1"/>
  <c r="L7" i="5" s="1"/>
  <c r="M7" i="5" s="1" a="1"/>
  <c r="M7" i="5" s="1"/>
  <c r="N7" i="5" s="1"/>
  <c r="K21" i="3"/>
  <c r="L21" i="3" s="1" a="1"/>
  <c r="L21" i="3" s="1"/>
  <c r="M21" i="3" s="1" a="1"/>
  <c r="M21" i="3" s="1"/>
  <c r="N21" i="3" s="1"/>
  <c r="K5" i="8"/>
  <c r="L5" i="8" s="1" a="1"/>
  <c r="L5" i="8" s="1"/>
  <c r="M5" i="8" s="1" a="1"/>
  <c r="M5" i="8" s="1"/>
  <c r="N5" i="8" s="1"/>
  <c r="K3" i="7"/>
  <c r="L3" i="7" s="1" a="1"/>
  <c r="L3" i="7" s="1"/>
  <c r="M3" i="7" s="1" a="1"/>
  <c r="M3" i="7" s="1"/>
  <c r="N3" i="7" s="1"/>
  <c r="K21" i="6"/>
  <c r="L21" i="6" s="1" a="1"/>
  <c r="L21" i="6" s="1"/>
  <c r="M21" i="6" s="1" a="1"/>
  <c r="M21" i="6" s="1"/>
  <c r="N21" i="6" s="1"/>
  <c r="K10" i="8"/>
  <c r="L10" i="8" s="1" a="1"/>
  <c r="L10" i="8" s="1"/>
  <c r="M10" i="8" s="1" a="1"/>
  <c r="M10" i="8" s="1"/>
  <c r="N10" i="8" s="1"/>
  <c r="K6" i="7"/>
  <c r="L6" i="7" s="1" a="1"/>
  <c r="L6" i="7" s="1"/>
  <c r="M6" i="7" s="1" a="1"/>
  <c r="M6" i="7" s="1"/>
  <c r="N6" i="7" s="1"/>
  <c r="K20" i="5"/>
  <c r="L20" i="5" s="1" a="1"/>
  <c r="L20" i="5" s="1"/>
  <c r="M20" i="5" s="1" a="1"/>
  <c r="M20" i="5" s="1"/>
  <c r="N20" i="5" s="1"/>
  <c r="K15" i="7"/>
  <c r="L15" i="7" s="1" a="1"/>
  <c r="L15" i="7" s="1"/>
  <c r="M15" i="7" s="1" a="1"/>
  <c r="M15" i="7" s="1"/>
  <c r="N15" i="7" s="1"/>
  <c r="K5" i="5"/>
  <c r="L5" i="5" s="1" a="1"/>
  <c r="L5" i="5" s="1"/>
  <c r="M5" i="5" s="1" a="1"/>
  <c r="M5" i="5" s="1"/>
  <c r="N5" i="5" s="1"/>
  <c r="K4" i="5"/>
  <c r="L4" i="5" s="1" a="1"/>
  <c r="L4" i="5" s="1"/>
  <c r="M4" i="5" s="1" a="1"/>
  <c r="M4" i="5" s="1"/>
  <c r="N4" i="5" s="1"/>
  <c r="K27" i="5"/>
  <c r="L27" i="5" s="1" a="1"/>
  <c r="L27" i="5" s="1"/>
  <c r="M27" i="5" s="1" a="1"/>
  <c r="M27" i="5" s="1"/>
  <c r="N27" i="5" s="1"/>
  <c r="K4" i="8"/>
  <c r="L4" i="8" s="1" a="1"/>
  <c r="L4" i="8" s="1"/>
  <c r="M4" i="8" s="1" a="1"/>
  <c r="M4" i="8" s="1"/>
  <c r="N4" i="8" s="1"/>
  <c r="K28" i="6"/>
  <c r="L28" i="6" s="1" a="1"/>
  <c r="L28" i="6" s="1"/>
  <c r="M28" i="6" s="1" a="1"/>
  <c r="M28" i="6" s="1"/>
  <c r="N28" i="6" s="1"/>
  <c r="K14" i="6"/>
  <c r="L14" i="6" s="1" a="1"/>
  <c r="L14" i="6" s="1"/>
  <c r="M14" i="6" s="1" a="1"/>
  <c r="M14" i="6" s="1"/>
  <c r="N14" i="6" s="1"/>
  <c r="K3" i="3"/>
  <c r="L3" i="3" s="1" a="1"/>
  <c r="L3" i="3" s="1"/>
  <c r="M3" i="3" s="1" a="1"/>
  <c r="M3" i="3" s="1"/>
  <c r="N3" i="3" s="1"/>
  <c r="K12" i="7"/>
  <c r="L12" i="7" s="1" a="1"/>
  <c r="L12" i="7" s="1"/>
  <c r="M12" i="7" s="1" a="1"/>
  <c r="M12" i="7" s="1"/>
  <c r="N12" i="7" s="1"/>
  <c r="K16" i="3"/>
  <c r="L16" i="3" s="1" a="1"/>
  <c r="L16" i="3" s="1"/>
  <c r="M16" i="3" s="1" a="1"/>
  <c r="M16" i="3" s="1"/>
  <c r="N16" i="3" s="1"/>
  <c r="K12" i="8"/>
  <c r="L12" i="8" s="1" a="1"/>
  <c r="L12" i="8" s="1"/>
  <c r="M12" i="8" s="1" a="1"/>
  <c r="M12" i="8" s="1"/>
  <c r="N12" i="8" s="1"/>
  <c r="K19" i="5"/>
  <c r="L19" i="5" s="1" a="1"/>
  <c r="L19" i="5" s="1"/>
  <c r="M19" i="5" s="1" a="1"/>
  <c r="M19" i="5" s="1"/>
  <c r="N19" i="5" s="1"/>
  <c r="K7" i="3"/>
  <c r="L7" i="3" s="1" a="1"/>
  <c r="L7" i="3" s="1"/>
  <c r="M7" i="3" s="1" a="1"/>
  <c r="M7" i="3" s="1"/>
  <c r="N7" i="3" s="1"/>
  <c r="K20" i="3"/>
  <c r="L20" i="3" s="1" a="1"/>
  <c r="L20" i="3" s="1"/>
  <c r="M20" i="3" s="1" a="1"/>
  <c r="M20" i="3" s="1"/>
  <c r="N20" i="3" s="1"/>
  <c r="K3" i="6"/>
  <c r="L3" i="6" s="1" a="1"/>
  <c r="L3" i="6" s="1"/>
  <c r="M3" i="6" s="1" a="1"/>
  <c r="M3" i="6" s="1"/>
  <c r="N3" i="6" s="1"/>
  <c r="K9" i="5"/>
  <c r="L9" i="5" s="1" a="1"/>
  <c r="L9" i="5" s="1"/>
  <c r="M9" i="5" s="1" a="1"/>
  <c r="M9" i="5" s="1"/>
  <c r="N9" i="5" s="1"/>
  <c r="K17" i="6"/>
  <c r="L17" i="6" s="1" a="1"/>
  <c r="L17" i="6" s="1"/>
  <c r="M17" i="6" s="1" a="1"/>
  <c r="M17" i="6" s="1"/>
  <c r="N17" i="6" s="1"/>
  <c r="K16" i="6"/>
  <c r="L16" i="6" s="1" a="1"/>
  <c r="L16" i="6" s="1"/>
  <c r="M16" i="6" s="1" a="1"/>
  <c r="M16" i="6" s="1"/>
  <c r="N16" i="6" s="1"/>
  <c r="K22" i="7"/>
  <c r="L22" i="7" s="1" a="1"/>
  <c r="L22" i="7" s="1"/>
  <c r="M22" i="7" s="1" a="1"/>
  <c r="M22" i="7" s="1"/>
  <c r="N22" i="7" s="1"/>
  <c r="F9" i="9" s="1"/>
  <c r="K4" i="6"/>
  <c r="L4" i="6" s="1" a="1"/>
  <c r="L4" i="6" s="1"/>
  <c r="M4" i="6" s="1" a="1"/>
  <c r="M4" i="6" s="1"/>
  <c r="N4" i="6" s="1"/>
  <c r="K29" i="5"/>
  <c r="L29" i="5" s="1" a="1"/>
  <c r="L29" i="5" s="1"/>
  <c r="M29" i="5" s="1" a="1"/>
  <c r="M29" i="5" s="1"/>
  <c r="N29" i="5" s="1"/>
  <c r="K6" i="3"/>
  <c r="L6" i="3" s="1" a="1"/>
  <c r="L6" i="3" s="1"/>
  <c r="M6" i="3" s="1" a="1"/>
  <c r="M6" i="3" s="1"/>
  <c r="N6" i="3" s="1"/>
  <c r="K9" i="8"/>
  <c r="L9" i="8" s="1" a="1"/>
  <c r="L9" i="8" s="1"/>
  <c r="M9" i="8" s="1" a="1"/>
  <c r="M9" i="8" s="1"/>
  <c r="N9" i="8" s="1"/>
  <c r="K26" i="5"/>
  <c r="L26" i="5" s="1" a="1"/>
  <c r="L26" i="5" s="1"/>
  <c r="M26" i="5" s="1" a="1"/>
  <c r="M26" i="5" s="1"/>
  <c r="N26" i="5" s="1"/>
  <c r="K7" i="7"/>
  <c r="L7" i="7" s="1" a="1"/>
  <c r="L7" i="7" s="1"/>
  <c r="M7" i="7" s="1" a="1"/>
  <c r="M7" i="7" s="1"/>
  <c r="N7" i="7" s="1"/>
  <c r="K19" i="6"/>
  <c r="L19" i="6" s="1" a="1"/>
  <c r="L19" i="6" s="1"/>
  <c r="M19" i="6" s="1" a="1"/>
  <c r="M19" i="6" s="1"/>
  <c r="N19" i="6" s="1"/>
  <c r="K6" i="5"/>
  <c r="L6" i="5" s="1" a="1"/>
  <c r="L6" i="5" s="1"/>
  <c r="M6" i="5" s="1" a="1"/>
  <c r="M6" i="5" s="1"/>
  <c r="N6" i="5" s="1"/>
  <c r="K13" i="7"/>
  <c r="L13" i="7" s="1" a="1"/>
  <c r="L13" i="7" s="1"/>
  <c r="M13" i="7" s="1" a="1"/>
  <c r="M13" i="7" s="1"/>
  <c r="N13" i="7" s="1"/>
  <c r="K18" i="8"/>
  <c r="L18" i="8" s="1" a="1"/>
  <c r="L18" i="8" s="1"/>
  <c r="M18" i="8" s="1" a="1"/>
  <c r="M18" i="8" s="1"/>
  <c r="N18" i="8" s="1"/>
  <c r="K11" i="7"/>
  <c r="L11" i="7" s="1" a="1"/>
  <c r="L11" i="7" s="1"/>
  <c r="M11" i="7" s="1" a="1"/>
  <c r="M11" i="7" s="1"/>
  <c r="N11" i="7" s="1"/>
  <c r="K25" i="5"/>
  <c r="L25" i="5" s="1" a="1"/>
  <c r="L25" i="5" s="1"/>
  <c r="M25" i="5" s="1" a="1"/>
  <c r="M25" i="5" s="1"/>
  <c r="N25" i="5" s="1"/>
  <c r="K9" i="6"/>
  <c r="L9" i="6" s="1" a="1"/>
  <c r="L9" i="6" s="1"/>
  <c r="M9" i="6" s="1" a="1"/>
  <c r="M9" i="6" s="1"/>
  <c r="N9" i="6" s="1"/>
  <c r="K33" i="6"/>
  <c r="L33" i="6" s="1" a="1"/>
  <c r="L33" i="6" s="1"/>
  <c r="M33" i="6" s="1" a="1"/>
  <c r="M33" i="6" s="1"/>
  <c r="N33" i="6" s="1"/>
  <c r="K29" i="6"/>
  <c r="L29" i="6" s="1" a="1"/>
  <c r="L29" i="6" s="1"/>
  <c r="M29" i="6" s="1" a="1"/>
  <c r="M29" i="6" s="1"/>
  <c r="N29" i="6" s="1"/>
  <c r="K15" i="5"/>
  <c r="L15" i="5" s="1" a="1"/>
  <c r="L15" i="5" s="1"/>
  <c r="M15" i="5" s="1" a="1"/>
  <c r="M15" i="5" s="1"/>
  <c r="N15" i="5" s="1"/>
  <c r="K14" i="5"/>
  <c r="L14" i="5" s="1" a="1"/>
  <c r="L14" i="5" s="1"/>
  <c r="M14" i="5" s="1" a="1"/>
  <c r="M14" i="5" s="1"/>
  <c r="N14" i="5" s="1"/>
  <c r="K10" i="6"/>
  <c r="L10" i="6" s="1" a="1"/>
  <c r="L10" i="6" s="1"/>
  <c r="M10" i="6" s="1" a="1"/>
  <c r="M10" i="6" s="1"/>
  <c r="N10" i="6" s="1"/>
  <c r="K2" i="8"/>
  <c r="L2" i="8" s="1" a="1"/>
  <c r="L2" i="8" s="1"/>
  <c r="M2" i="8" s="1" a="1"/>
  <c r="M2" i="8" s="1"/>
  <c r="K14" i="7"/>
  <c r="L14" i="7" s="1" a="1"/>
  <c r="L14" i="7" s="1"/>
  <c r="M14" i="7" s="1" a="1"/>
  <c r="M14" i="7" s="1"/>
  <c r="N14" i="7" s="1"/>
  <c r="K32" i="6"/>
  <c r="L32" i="6" s="1" a="1"/>
  <c r="L32" i="6" s="1"/>
  <c r="M32" i="6" s="1" a="1"/>
  <c r="M32" i="6" s="1"/>
  <c r="N32" i="6" s="1"/>
  <c r="K10" i="7"/>
  <c r="L10" i="7" s="1" a="1"/>
  <c r="L10" i="7" s="1"/>
  <c r="M10" i="7" s="1" a="1"/>
  <c r="M10" i="7" s="1"/>
  <c r="N10" i="7" s="1"/>
  <c r="K8" i="5"/>
  <c r="L8" i="5" s="1" a="1"/>
  <c r="L8" i="5" s="1"/>
  <c r="M8" i="5" s="1" a="1"/>
  <c r="M8" i="5" s="1"/>
  <c r="N8" i="5" s="1"/>
  <c r="K21" i="8"/>
  <c r="L21" i="8" s="1" a="1"/>
  <c r="L21" i="8" s="1"/>
  <c r="M21" i="8" s="1" a="1"/>
  <c r="M21" i="8" s="1"/>
  <c r="N21" i="8" s="1"/>
  <c r="K8" i="3"/>
  <c r="L8" i="3" s="1" a="1"/>
  <c r="L8" i="3" s="1"/>
  <c r="M8" i="3" s="1" a="1"/>
  <c r="M8" i="3" s="1"/>
  <c r="N8" i="3" s="1"/>
  <c r="K8" i="7"/>
  <c r="L8" i="7" s="1" a="1"/>
  <c r="L8" i="7" s="1"/>
  <c r="M8" i="7" s="1" a="1"/>
  <c r="M8" i="7" s="1"/>
  <c r="N8" i="7" s="1"/>
  <c r="K17" i="5"/>
  <c r="L17" i="5" s="1" a="1"/>
  <c r="L17" i="5" s="1"/>
  <c r="M17" i="5" s="1" a="1"/>
  <c r="M17" i="5" s="1"/>
  <c r="N17" i="5" s="1"/>
  <c r="K16" i="8"/>
  <c r="L16" i="8" s="1" a="1"/>
  <c r="L16" i="8" s="1"/>
  <c r="M16" i="8" s="1" a="1"/>
  <c r="M16" i="8" s="1"/>
  <c r="N16" i="8" s="1"/>
  <c r="K13" i="5"/>
  <c r="L13" i="5" s="1" a="1"/>
  <c r="L13" i="5" s="1"/>
  <c r="M13" i="5" s="1" a="1"/>
  <c r="M13" i="5" s="1"/>
  <c r="N13" i="5" s="1"/>
  <c r="K14" i="8"/>
  <c r="L14" i="8" s="1" a="1"/>
  <c r="L14" i="8" s="1"/>
  <c r="M14" i="8" s="1" a="1"/>
  <c r="M14" i="8" s="1"/>
  <c r="N14" i="8" s="1"/>
  <c r="K22" i="5"/>
  <c r="L22" i="5" s="1" a="1"/>
  <c r="L22" i="5" s="1"/>
  <c r="M22" i="5" s="1" a="1"/>
  <c r="M22" i="5" s="1"/>
  <c r="N22" i="5" s="1"/>
  <c r="K5" i="6"/>
  <c r="L5" i="6" s="1" a="1"/>
  <c r="L5" i="6" s="1"/>
  <c r="M5" i="6" s="1" a="1"/>
  <c r="M5" i="6" s="1"/>
  <c r="N5" i="6" s="1"/>
  <c r="K2" i="7"/>
  <c r="L2" i="7" s="1" a="1"/>
  <c r="L2" i="7" s="1"/>
  <c r="M2" i="7" s="1" a="1"/>
  <c r="M2" i="7" s="1"/>
  <c r="N2" i="7" s="1"/>
  <c r="K20" i="6"/>
  <c r="L20" i="6" s="1" a="1"/>
  <c r="L20" i="6" s="1"/>
  <c r="M20" i="6" s="1" a="1"/>
  <c r="M20" i="6" s="1"/>
  <c r="N20" i="6" s="1"/>
  <c r="K9" i="3"/>
  <c r="L9" i="3" s="1" a="1"/>
  <c r="L9" i="3" s="1"/>
  <c r="M9" i="3" s="1" a="1"/>
  <c r="M9" i="3" s="1"/>
  <c r="N9" i="3" s="1"/>
  <c r="K20" i="7"/>
  <c r="L20" i="7" s="1" a="1"/>
  <c r="L20" i="7" s="1"/>
  <c r="M20" i="7" s="1" a="1"/>
  <c r="M20" i="7" s="1"/>
  <c r="N20" i="7" s="1"/>
  <c r="K22" i="6"/>
  <c r="L22" i="6" s="1" a="1"/>
  <c r="L22" i="6" s="1"/>
  <c r="M22" i="6" s="1" a="1"/>
  <c r="M22" i="6" s="1"/>
  <c r="N22" i="6" s="1"/>
  <c r="K12" i="3"/>
  <c r="L12" i="3" s="1" a="1"/>
  <c r="L12" i="3" s="1"/>
  <c r="M12" i="3" s="1" a="1"/>
  <c r="M12" i="3" s="1"/>
  <c r="N12" i="3" s="1"/>
  <c r="K10" i="5"/>
  <c r="L10" i="5" s="1" a="1"/>
  <c r="L10" i="5" s="1"/>
  <c r="M10" i="5" s="1" a="1"/>
  <c r="M10" i="5" s="1"/>
  <c r="N10" i="5" s="1"/>
  <c r="K17" i="8"/>
  <c r="L17" i="8" s="1" a="1"/>
  <c r="L17" i="8" s="1"/>
  <c r="M17" i="8" s="1" a="1"/>
  <c r="M17" i="8" s="1"/>
  <c r="N17" i="8" s="1"/>
  <c r="K2" i="5"/>
  <c r="L2" i="5" s="1" a="1"/>
  <c r="L2" i="5" s="1"/>
  <c r="M2" i="5" s="1" a="1"/>
  <c r="M2" i="5" s="1"/>
  <c r="F11" i="9" l="1"/>
  <c r="P1" i="5"/>
  <c r="G16" i="9" s="1"/>
  <c r="F21" i="9"/>
  <c r="F19" i="9"/>
  <c r="F18" i="9"/>
  <c r="F17" i="9"/>
  <c r="P1" i="3"/>
  <c r="G17" i="9" s="1"/>
  <c r="F15" i="9"/>
  <c r="F14" i="9"/>
  <c r="F13" i="9"/>
  <c r="F12" i="9"/>
  <c r="P1" i="8"/>
  <c r="G10" i="9" s="1"/>
  <c r="F8" i="9"/>
  <c r="F7" i="9"/>
  <c r="F6" i="9"/>
  <c r="F5" i="9"/>
  <c r="F4" i="9"/>
  <c r="F3" i="9"/>
  <c r="F2" i="9"/>
  <c r="P1" i="6"/>
  <c r="G2" i="9" s="1"/>
  <c r="N2" i="8"/>
  <c r="F10" i="9" s="1"/>
  <c r="P1" i="7"/>
  <c r="G7" i="9" s="1"/>
  <c r="N2" i="5"/>
  <c r="F1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Computer</author>
  </authors>
  <commentList>
    <comment ref="B2" authorId="0" shapeId="0" xr:uid="{95C5BED5-BBB4-4B59-ADBC-69D4527B9953}">
      <text>
        <r>
          <rPr>
            <sz val="8"/>
            <color indexed="81"/>
            <rFont val="Calibri Light"/>
            <family val="2"/>
            <scheme val="major"/>
          </rPr>
          <t>Note: Score values are not saved when switching between languages.
Switching the language upon assessment resets all values to #N/A.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tc={AF8F6258-7F0B-46AB-8D74-BCC1EC58D341}</author>
    <author>tc={4542730B-E1B0-4E2B-A07B-9F807440C842}</author>
    <author>tc={FF34FE8B-FDDE-43A0-85B2-F1A31E79E7AE}</author>
  </authors>
  <commentList>
    <comment ref="H17" authorId="0" shapeId="0" xr:uid="{AF8F6258-7F0B-46AB-8D74-BCC1EC58D341}">
      <text>
        <t>[Threaded comment]
Your version of Excel allows you to read this threaded comment; however, any edits to it will get removed if the file is opened in a newer version of Excel. Learn more: https://go.microsoft.com/fwlink/?linkid=870924
Comment:
    I don't understand the purpose of this question</t>
      </text>
    </comment>
    <comment ref="H19" authorId="1" shapeId="0" xr:uid="{4542730B-E1B0-4E2B-A07B-9F807440C842}">
      <text>
        <t>[Threaded comment]
Your version of Excel allows you to read this threaded comment; however, any edits to it will get removed if the file is opened in a newer version of Excel. Learn more: https://go.microsoft.com/fwlink/?linkid=870924
Comment:
    Soil index typically Irish, did everybody check this for their own countries?</t>
      </text>
    </comment>
    <comment ref="K36" authorId="2" shapeId="0" xr:uid="{FF34FE8B-FDDE-43A0-85B2-F1A31E79E7AE}">
      <text>
        <t>[Threaded comment]
Your version of Excel allows you to read this threaded comment; however, any edits to it will get removed if the file is opened in a newer version of Excel. Learn more: https://go.microsoft.com/fwlink/?linkid=870924
Comment:
    NA should also be an option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<sst xmlns="http://schemas.openxmlformats.org/spreadsheetml/2006/main" count="4269" uniqueCount="2665">
  <si>
    <t>Parameter</t>
  </si>
  <si>
    <t>Value</t>
  </si>
  <si>
    <t>Languages</t>
  </si>
  <si>
    <t>Language</t>
  </si>
  <si>
    <t>EN</t>
  </si>
  <si>
    <t>DE</t>
  </si>
  <si>
    <t>Deutsch</t>
  </si>
  <si>
    <t>English</t>
  </si>
  <si>
    <t>FR</t>
  </si>
  <si>
    <t>Français</t>
  </si>
  <si>
    <t>IT</t>
  </si>
  <si>
    <t>Italiano</t>
  </si>
  <si>
    <t>NL</t>
  </si>
  <si>
    <t>Nederlands</t>
  </si>
  <si>
    <t>PT</t>
  </si>
  <si>
    <t>Português</t>
  </si>
  <si>
    <t>RO</t>
  </si>
  <si>
    <t>Română</t>
  </si>
  <si>
    <t>SV</t>
  </si>
  <si>
    <t>Svenska</t>
  </si>
  <si>
    <t>Pillar_ID</t>
  </si>
  <si>
    <t>Pillar</t>
  </si>
  <si>
    <t>Sub-pillar</t>
  </si>
  <si>
    <t>Category</t>
  </si>
  <si>
    <t>Nr</t>
  </si>
  <si>
    <t>Row</t>
  </si>
  <si>
    <t>Col</t>
  </si>
  <si>
    <t>Question</t>
  </si>
  <si>
    <t>Fieldtype</t>
  </si>
  <si>
    <t>Answer</t>
  </si>
  <si>
    <t>Value (%)</t>
  </si>
  <si>
    <t>Eff. Weight</t>
  </si>
  <si>
    <t>WeightedVal</t>
  </si>
  <si>
    <t>Score:</t>
  </si>
  <si>
    <t>Reducing Inputs</t>
  </si>
  <si>
    <t>Yes</t>
  </si>
  <si>
    <t>NA</t>
  </si>
  <si>
    <t>20-30%</t>
  </si>
  <si>
    <t>All (100%)</t>
  </si>
  <si>
    <t>No</t>
  </si>
  <si>
    <t>60-80%</t>
  </si>
  <si>
    <t>&gt; 20%</t>
  </si>
  <si>
    <t>0 kg/animal</t>
  </si>
  <si>
    <t>I do not feed concentrates during this period</t>
  </si>
  <si>
    <t>&lt; 12 hours</t>
  </si>
  <si>
    <t>0 - 3 kg/cow; 0-0,5 kg /small ruminants</t>
  </si>
  <si>
    <t>&lt; 6 hours</t>
  </si>
  <si>
    <t>&lt;50 km from the farm</t>
  </si>
  <si>
    <t>&lt; 5%</t>
  </si>
  <si>
    <t>70-90%</t>
  </si>
  <si>
    <t>3% or more</t>
  </si>
  <si>
    <t>Only 2 options</t>
  </si>
  <si>
    <t>3 or more years</t>
  </si>
  <si>
    <t>&gt; 200 kg N/ha</t>
  </si>
  <si>
    <t>&gt;200 kg N/ha</t>
  </si>
  <si>
    <t>Enhancing Diversity</t>
  </si>
  <si>
    <t>1 breed</t>
  </si>
  <si>
    <t>2 types</t>
  </si>
  <si>
    <t>Between 5 and 3 species</t>
  </si>
  <si>
    <t>Reducing Pollution</t>
  </si>
  <si>
    <t>Autumn</t>
  </si>
  <si>
    <t>4-7 years</t>
  </si>
  <si>
    <t>&gt; 70%</t>
  </si>
  <si>
    <t>Biodiversity</t>
  </si>
  <si>
    <t>&gt;10%</t>
  </si>
  <si>
    <t>Connected to 1 other area</t>
  </si>
  <si>
    <t>Yes, but no management or monitoring is applied</t>
  </si>
  <si>
    <t>Yes, they are protected from human and grazing pressure (e.g. fenced)</t>
  </si>
  <si>
    <t>Square/Circle/Rectangle</t>
  </si>
  <si>
    <t>Slightly curved</t>
  </si>
  <si>
    <t>&lt; 5 ha</t>
  </si>
  <si>
    <t>1-2</t>
  </si>
  <si>
    <t>2.1-4%</t>
  </si>
  <si>
    <t>Forested patches</t>
  </si>
  <si>
    <t>1-2 m wide hedgerows/patches</t>
  </si>
  <si>
    <t>Hedgerows are pruned every 2 years</t>
  </si>
  <si>
    <t>All hedgerows are pruned at once, the vegetation close to the hedgerows is not mown</t>
  </si>
  <si>
    <t>≥100 trees/ha</t>
  </si>
  <si>
    <t>&lt;10% of the total grassland area</t>
  </si>
  <si>
    <t>Mechanically</t>
  </si>
  <si>
    <t>Never</t>
  </si>
  <si>
    <t>Always</t>
  </si>
  <si>
    <t>In 0-50% of the surface mowing and grazing are combined</t>
  </si>
  <si>
    <t>41-100 kg N/ha</t>
  </si>
  <si>
    <t>Animal Welfare</t>
  </si>
  <si>
    <t>&lt; 1 km</t>
  </si>
  <si>
    <t>5-15%</t>
  </si>
  <si>
    <t>Often</t>
  </si>
  <si>
    <t>Sometimes</t>
  </si>
  <si>
    <t>Access to fresh water at all times</t>
  </si>
  <si>
    <t>Systematic</t>
  </si>
  <si>
    <t>At least once per year</t>
  </si>
  <si>
    <t>6-10%</t>
  </si>
  <si>
    <t>Within 6 hours after visual detection</t>
  </si>
  <si>
    <t>Once every two days</t>
  </si>
  <si>
    <t>No, colostrum feeding within 3 hours is not systematically checked</t>
  </si>
  <si>
    <t>Yes, checked with another kind of measurement</t>
  </si>
  <si>
    <t>Yes, but not more than 30 animals incl. young stock and older cattle share the same air space</t>
  </si>
  <si>
    <t>1,5 - 2 m²</t>
  </si>
  <si>
    <t>Sub-pillars_ID</t>
  </si>
  <si>
    <t>No. of questions</t>
  </si>
  <si>
    <t>Score Sub-pillar</t>
  </si>
  <si>
    <t>Score Pillar</t>
  </si>
  <si>
    <t>ID</t>
  </si>
  <si>
    <t>Field Type</t>
  </si>
  <si>
    <t>FieldTypeFirstRow</t>
  </si>
  <si>
    <t>Sel 1</t>
  </si>
  <si>
    <t>Sel 2</t>
  </si>
  <si>
    <t>Sel 3</t>
  </si>
  <si>
    <t>Sel 4</t>
  </si>
  <si>
    <t>Sel 5</t>
  </si>
  <si>
    <t>Sel 6</t>
  </si>
  <si>
    <t>Sel 7</t>
  </si>
  <si>
    <t>Sel 8</t>
  </si>
  <si>
    <t>Weight</t>
  </si>
  <si>
    <t>Maximising herbage utilisation</t>
  </si>
  <si>
    <t>Legumes</t>
  </si>
  <si>
    <t>yes_positive_0_100</t>
  </si>
  <si>
    <t>Gibt es Leguminosen auf Ihren Weiden?</t>
  </si>
  <si>
    <t xml:space="preserve"> Y a-t-il des légumineuses dans vos prairies ?</t>
  </si>
  <si>
    <t>Tem leguminosas nos seus prados?</t>
  </si>
  <si>
    <t>Aveți leguminoase în pajiștile dumneavoastră?</t>
  </si>
  <si>
    <t xml:space="preserve"> Har du baljväxter i dina vallar?</t>
  </si>
  <si>
    <t>yes_positive_0_100_na</t>
  </si>
  <si>
    <t>perc_legumes</t>
  </si>
  <si>
    <t>Wie hoch ist der maximale Anteil an Leguminosen auf Ihren Weiden im Laufe des Jahres?</t>
  </si>
  <si>
    <t>Qual é a proporção máxima de leguminosas nas vossas pastagens ao longo do ano?</t>
  </si>
  <si>
    <t>Care este proporția maximă de leguminoase pe pășunile dumneavoastră pe tot parcursul anului?</t>
  </si>
  <si>
    <t>Vilken är den maximala andelen baljväxter i dina betesmarker under året?</t>
  </si>
  <si>
    <t>Sufficient forage production</t>
  </si>
  <si>
    <t>perc_farmforage</t>
  </si>
  <si>
    <t>Welchen Anteil (%) des verwendeten Futters in den letzten drei Jahren haben Sie selbst auf Ihrem Betrieb erzeugt?</t>
  </si>
  <si>
    <t>What percentage of forage used is produced on your farm in the last three years?</t>
  </si>
  <si>
    <t>Quel pourcentage du fourrage utilisé a été produit sur votre exploitation au cours des trois dernières années ?</t>
  </si>
  <si>
    <t>Que percentagem da forragem utilizada foi produzida na sua exploração nos últimos três anos?</t>
  </si>
  <si>
    <t>Ce procentaj din furajul utilizat este produs în ferma dumneavoastră în ultimii trei ani?</t>
  </si>
  <si>
    <t>Grassland Management</t>
  </si>
  <si>
    <t>Liegt die Schnitthöhe bei der Mahd zwischen 6 und 8 cm?</t>
  </si>
  <si>
    <t>If you mow your grasslands, is your post mowing height for silage/hay between 6 - 8 cm ?</t>
  </si>
  <si>
    <t>Se sfalcia i suoi prati per l'insilamento/fienagione, rispetta un’altezza di taglio dell’erba di 6-8 cm?</t>
  </si>
  <si>
    <t>Se ceifa os seus prados, a altura pós ceifa para silagem/feno situa-se entre 6 e 8 cm?</t>
  </si>
  <si>
    <t xml:space="preserve"> Dacă vă cosiți pajiștile, înălțimea de după cosire pentru însilozare/folosire este cuprinsă între 6 și 8 cm?</t>
  </si>
  <si>
    <t>Är din stubbhöjd för vall till ensilage/hö mellan 6 och 8 cm?</t>
  </si>
  <si>
    <t>grazing_days</t>
  </si>
  <si>
    <t xml:space="preserve">Welchen Anteil der optimalen Weideperiode verbringen Ihre Tiere auf der Weide? </t>
  </si>
  <si>
    <t xml:space="preserve">Qual é a proporção do período de pastoreio ótimo que os seus animais passam a pastar por ano? </t>
  </si>
  <si>
    <t xml:space="preserve">Care este proporția din perioada optimă de pășunat pe care animalele dvs. o petrec la pășunat pe an? </t>
  </si>
  <si>
    <t xml:space="preserve">Hur stor andel av den optimala betesperioden tillbringar dina djur på bete per år? </t>
  </si>
  <si>
    <t>Spring grazing</t>
  </si>
  <si>
    <t>Versuchen Sie,  so früh wie möglich mit der Beweidung im Frühjahr zu beginnen?</t>
  </si>
  <si>
    <t>Do you try to graze as early as possible in spring?</t>
  </si>
  <si>
    <t>Tenta pastar o mais cedo possível na primavera?</t>
  </si>
  <si>
    <t>Încercați să pășunați cât mai devreme posibil în primăvară?</t>
  </si>
  <si>
    <t>Försöker du beta så tidigt som möjligt på våren?</t>
  </si>
  <si>
    <t>yes_positive_50_100</t>
  </si>
  <si>
    <t>Erhalten die Tiere beim Weiden im Frühjahr zusätzliches Futter (Heu, Silage, Heulage, Maissilage usw.)?</t>
  </si>
  <si>
    <t>When animals are grazing in the spring are they fed additional forage (hay, silage, haylage, maize silage etc)?</t>
  </si>
  <si>
    <t>Quando gli animali pascolano in primavera, vengono alimentati anche con foraggio supplementare (fieno, insilato, fieno-latte, insilato di mais, ecc.)?</t>
  </si>
  <si>
    <t>Quando os animais estão a pastar na primavera, são alimentados com forragem adicional (feno, silagem, feno de palha, silagem de milho, etc.)?</t>
  </si>
  <si>
    <t>Atunci când animalele pășunează primăvara, sunt hrănite cu furaje suplimentare (fân, siloz, fân, siloz de porumb etc.)?</t>
  </si>
  <si>
    <t>När djuren betar på våren, tillskottsutfodras de då med hö, ensilage, hösilage, majsensilage etc.?</t>
  </si>
  <si>
    <t>perc_springdiet</t>
  </si>
  <si>
    <t xml:space="preserve">Was ist der geringste Anteil (%) an Zusatzfutter an der Gesamtration in der Weidesaison? </t>
  </si>
  <si>
    <t>What is the lowest proportion (%) of supplementary feed in the total ration during the grazing season?</t>
  </si>
  <si>
    <t>Si les animaux reçoivent du fourrage supplémentaire pendant la meilleure période de pâturage de l'année, quel pourcentage de leur régime alimentaire cela représente-t-il ?</t>
  </si>
  <si>
    <t>Se os animais receberem forragem adicional no melhor período de pastagem durante um ano, qual é a percentagem da sua dieta?</t>
  </si>
  <si>
    <t>Dacă animalele primesc furaje suplimentare în cea mai bună perioadă de pășunat pe parcursul unui an, ce procent din dieta lor reprezintă?</t>
  </si>
  <si>
    <t>kg_concentrate_spring</t>
  </si>
  <si>
    <t>Wie viel Kraftfutter füttern Sie pro Tag einer frischlaktierenden Kuh bei bester Futterqualität der Weide?</t>
  </si>
  <si>
    <t>Durante o melhor período anual de pastoreio, que quantidade de concentrado se dá por dia a uma  fêmea adulta?</t>
  </si>
  <si>
    <t>În timpul celei mai bune perioade anuale de pășunat, ce cantitate de concentrat îi dați zilnic unui animal mamă?</t>
  </si>
  <si>
    <t>Under den bästa tiden av betesperioden, hur mycket kraftfoder ger du per dag till ett moderdjur?</t>
  </si>
  <si>
    <t>perc_XP</t>
  </si>
  <si>
    <t>Wenn Sie während der Weideperiode bei bester Futterqualität Kraftfutter füttern, wie hoch ist dann der Rohprotein-Gehalt?</t>
  </si>
  <si>
    <t>Dacă dați concentrate în timpul celei mai bune perioade anuale de pășunat, care este procentul de proteină brută?</t>
  </si>
  <si>
    <t>Summer grazing</t>
  </si>
  <si>
    <t>hours_grazing</t>
  </si>
  <si>
    <t>Wie viele Stunden pro Tag sind die Tiere im Sommer auf der Weide?</t>
  </si>
  <si>
    <t>During summer, how much of the day are animals on pastures?</t>
  </si>
  <si>
    <t>Pendant l'été, combien de temps les animaux passent-ils au pâturage ?</t>
  </si>
  <si>
    <t>Durante o verão, quanto tempo do dia estão os animais nas pastagens?</t>
  </si>
  <si>
    <t>În timpul verii, cât timp din zi sunt animalele pe pășuni?</t>
  </si>
  <si>
    <t>Under sommaren, hur stor del av dygnet är djuren på bete?</t>
  </si>
  <si>
    <t>kg_concentrate_summer</t>
  </si>
  <si>
    <t>Wie viel Kraftfutter füttern Sie im Sommer täglich an eine frischlaktierende Kuh?</t>
  </si>
  <si>
    <t>Hoeveel krachtvoer geef je in de zomer per dag aan een moederdier?</t>
  </si>
  <si>
    <t>Durante o verão, que quantidade de concentrado se dá por dia a uma  fêmea adulta?</t>
  </si>
  <si>
    <t>În timpul verii, cât de mult concentrat îi dați pe zi unei mame de animale?</t>
  </si>
  <si>
    <t>Hur mycket kraftfoder ger du ett moderdjur per dag under sommaren?</t>
  </si>
  <si>
    <t>Autumn grazing</t>
  </si>
  <si>
    <t>autumn_grazing</t>
  </si>
  <si>
    <t>Wie viele Stunden pro Tag sind die Tiere im Herbst auf der Weide?</t>
  </si>
  <si>
    <t>In autumn, how much of the day are animals on pastures?</t>
  </si>
  <si>
    <t>En automne, combien de temps les animaux passent-ils au pâturage ?</t>
  </si>
  <si>
    <t>No outono, quanto tempo do dia é que os animais estão nas pastagens?</t>
  </si>
  <si>
    <t>Toamna, cât timp din zi sunt animalele pe pășuni?</t>
  </si>
  <si>
    <t>Hur stor del av dygnet går djuren på bete under hösten?</t>
  </si>
  <si>
    <t>Reducing feed inputs</t>
  </si>
  <si>
    <t>Reducing waste</t>
  </si>
  <si>
    <t>production_site_conc</t>
  </si>
  <si>
    <t>Aus welcher Entfernung zu Ihrem Betrieb wird das Kraftfutter bezogen?</t>
  </si>
  <si>
    <t>What distance from your farm do concentrates come from?</t>
  </si>
  <si>
    <t>A que distância da sua exploração agrícola provêm os concentrados obtidos?</t>
  </si>
  <si>
    <t>De la ce distanță de la ferma dumneavoastră se obțin concentratele?</t>
  </si>
  <si>
    <t>På vilket avstånd från din gård kommer det kraftfoder som utfodras?</t>
  </si>
  <si>
    <t>grazed_patches</t>
  </si>
  <si>
    <t>Wie hoch ist der Anteil an Geilstellen auf der Weide?</t>
  </si>
  <si>
    <t>What proportion of the total grazing area is made up of dung and urine patches?</t>
  </si>
  <si>
    <t>Qual è la percentuale dell’area del pascolo coperta dalle deiezioni solide e liquide degli animali?</t>
  </si>
  <si>
    <t>Qual é a percentagem de área com estrume e  urina que fica por pastar na sua cerca?</t>
  </si>
  <si>
    <t>Ce procentaj ocupat de bălegar și urină este lăsat nepășunat în parcela dumneavoastră?</t>
  </si>
  <si>
    <t>High-quality forage</t>
  </si>
  <si>
    <t>cutting_time</t>
  </si>
  <si>
    <t xml:space="preserve">Fauchez-vous au stade phénologique précoce des graminées pour récolter un fourrage de qualité (exception MAE et site Natura 2000) ?  </t>
  </si>
  <si>
    <t xml:space="preserve">Slår du vallen i ett tidigt utvecklingsstadium för att skörda högkvalitativt foder (undantag naturbetesmarker)?  </t>
  </si>
  <si>
    <t>legume_silage</t>
  </si>
  <si>
    <t>Soil management</t>
  </si>
  <si>
    <t>Optimal soil fertility</t>
  </si>
  <si>
    <t>soil_fertility</t>
  </si>
  <si>
    <t>soil_testing</t>
  </si>
  <si>
    <t>Führen Sie Bodenproben und Bodenanalysen auf Ihren Flächen durch?</t>
  </si>
  <si>
    <t>Do you soil test your farm?</t>
  </si>
  <si>
    <t>Effectuez-vous des analyses de sol sur votre exploitation ?</t>
  </si>
  <si>
    <t>Faz testes ao solo na sua exploração agrícola?</t>
  </si>
  <si>
    <t>Testați solul fermei dumneavoastră?</t>
  </si>
  <si>
    <t>Markkarterar du på din gård?</t>
  </si>
  <si>
    <t>perc_organicmatter</t>
  </si>
  <si>
    <t>Sprider du kalk när det behövs?</t>
  </si>
  <si>
    <t>Soil health</t>
  </si>
  <si>
    <t>soil_compaction</t>
  </si>
  <si>
    <t>Vermeiden Sie Bodenverdichtung, indem Sie bei sehr nassen Bedingungen nicht beweiden, Niederdruckreifen verwenden und den Einsatz schwerer Maschinen einschränken?</t>
  </si>
  <si>
    <t>Évitez-vous le compactage du sol en évitant de faire pâturer les animaux dans des conditions très humides, en utilisant des pneus à basse pression et en limitant l'utilisation de machines lourdes ?</t>
  </si>
  <si>
    <t>Evita a compactação do solo, evitando o pastoreio em condições muito húmidas, utilizando pneus de baixa pressão e limitando a utilização de maquinaria pesada?</t>
  </si>
  <si>
    <t>Evitați compactarea solului prin evitarea pășunatului în condiții foarte umede, prin utilizarea de anvelope cu presiune scăzută și prin utilizarea limitată a mașinilor grele?</t>
  </si>
  <si>
    <t>Undviker du markpackning genom att undvika bete under mycket våta förhållanden, använda lågtrycksdäck och begränsad användning av tunga maskiner?</t>
  </si>
  <si>
    <t xml:space="preserve">Setzen sie eine minimale Bodenbearbeitung bei einer Bestandserneuerung ein? </t>
  </si>
  <si>
    <t>Do you use minimum till methods for reseeding?</t>
  </si>
  <si>
    <t>Utilisez-vous des méthodes de travail superficiel du sol pour réimplanter vos prairies ?</t>
  </si>
  <si>
    <t>Utiliza métodos de mobilização mínima para a sementeira?</t>
  </si>
  <si>
    <t>Folosiți metode de cultivare minimă pentru reînsămânțare?</t>
  </si>
  <si>
    <t>Använder du reducerad jordbearbetning vid renovering av vall?</t>
  </si>
  <si>
    <t>Optimising organic nutrients on farm</t>
  </si>
  <si>
    <t>Slurry and manure management</t>
  </si>
  <si>
    <t>Bringen Sie den im Betrieb anfallenden Wirtschaftsdünger auf Grünland aus?</t>
  </si>
  <si>
    <t>Do you spread manure and slurry produced on farm on paddocks that produce forage for your farm?</t>
  </si>
  <si>
    <t>Épandez-vous le fumier et le lisier produits à la ferme sur des parcelles qui produisent du fourrage et des cultures pour votre exploitation ?</t>
  </si>
  <si>
    <t>Utilizza il letame, i liquami e i fanghi aziendali sugli appezzamenti dove produce foraggio e altre colture?</t>
  </si>
  <si>
    <t>Espalha o estrume e o chorume produzidos na sua exploração agrícola  nas cercas que produzem forragem e culturas para a sua exploração?</t>
  </si>
  <si>
    <t>Împrăștiați gunoiul de grajd și gunoiul de grajd produs în fermă pe parcelele care produc furaje și culturi pentru ferma dumneavoastră?</t>
  </si>
  <si>
    <t>Sprider du fast- och flytgödsel som produceras på gården på betesmarker som producerar foder och grödor till din gård?</t>
  </si>
  <si>
    <t>Lassen Sie ihre Wirtschaftsdünger analysieren?</t>
  </si>
  <si>
    <t>Do you analyse your slurry and manure?</t>
  </si>
  <si>
    <t>Analysez-vous votre lisier et votre fumier ?</t>
  </si>
  <si>
    <t>Fa analizzare il liquame e il letame aziendali prima di utilizzarli?</t>
  </si>
  <si>
    <t>Analisa o seu chorume e estrume?</t>
  </si>
  <si>
    <t>Vă analizați gunoiul de grajd și gunoiul de grajd?</t>
  </si>
  <si>
    <t>Analyserar du din fast- och flytgödsel?</t>
  </si>
  <si>
    <t>dung_mowingarea</t>
  </si>
  <si>
    <t>Wie oft werden Ihre Wiesen mit organischer Substanz (Mist) gedüngt?</t>
  </si>
  <si>
    <t>How often do your mown grasslands get some organic matter (dung)?</t>
  </si>
  <si>
    <t>À quelle fréquence vos prairies fauchées reçoivent-elles de la matière organique (fumier) ?</t>
  </si>
  <si>
    <t>Con quale frequenza distribuisce la sostanza organica (letame) alle foraggere destinate allo sfalcio?</t>
  </si>
  <si>
    <t>Com que frequência é que os seus prados para forragem recebem matéria orgânica (estrume)?</t>
  </si>
  <si>
    <t>Cât de des primești materie organică (bălegar) pe pajiștile cosite?</t>
  </si>
  <si>
    <t>Hur ofta får dina slåttervallar stallgödsel?</t>
  </si>
  <si>
    <t>Verwenden Sie emissionsarme Techniken zur Ausbringung von flüssigen Wirtschaftsdüngern?</t>
  </si>
  <si>
    <t>Utilisez-vous du matériel d’épandage adapté pour limiter les émissions d’azote vers l’air et ainsi maximiser la quantité d’azote épandue ? (pendillard, …)</t>
  </si>
  <si>
    <t>Utilizza metodi di spargimento di letame e liquame a bassa emissione per evitare perdite di azoto per volatilizzazione? (es: spargimento radente, interramento entro poche ore, incorporazione per iniezione)</t>
  </si>
  <si>
    <t>Utiliza chorume e espalhamento de estrume com baixas emissões para melhorar o teor de azoto?</t>
  </si>
  <si>
    <t>Folosiți îngrășăminte cu emisii reduse și împrăștierea gunoiului de grajd pentru a îmbunătăți conținutul de azot?</t>
  </si>
  <si>
    <t>Använder du tekniker för spridning av fast- och flytgödsel som ger små kväveförluster?</t>
  </si>
  <si>
    <t>Optimising fertilisation</t>
  </si>
  <si>
    <t>Precision technology</t>
  </si>
  <si>
    <t>Setzen Sie bei der Ausbringung von Mineraldüngern Präzisionstechnik (z. B. GPS usw.) ein?</t>
  </si>
  <si>
    <t>Do you use precision technology (i.e GPS etc,.) to spread chemical fertiliser?</t>
  </si>
  <si>
    <t>Utilisez-vous des techniques de précision (GPS, etc.) pour épandre des engrais chimiques ?</t>
  </si>
  <si>
    <t>Utilizza tecnologie di precisione (ad es. GPS, ecc.) per distribuire i fertilizzanti chimici?</t>
  </si>
  <si>
    <t>Gebruik je precisietechnologie (bijv. GPS enz.) om kunstmest te strooien?</t>
  </si>
  <si>
    <t>Utiliza tecnologia de precisão (por exemplo, GPS, etc.) para espalhar fertilizantes químicos?</t>
  </si>
  <si>
    <t>Folosiți tehnologii de precizie (de exemplu, GPS etc.) pentru a împrăștia îngrășăminte chimice?</t>
  </si>
  <si>
    <t>Använder du precisionsteknik (t.ex. GPS etc.) för att sprida mineralgödselmedel?</t>
  </si>
  <si>
    <t>Verwenden Sie irgendwelche Managementinstrumente, um zu wissen, wann Sie am besten Nährstoffe ausbringen?</t>
  </si>
  <si>
    <t>Utilisez-vous des outils de gestion pour déterminer le meilleur moment pour fertiliser ?</t>
  </si>
  <si>
    <t>Utiliza alguma ferramenta de gestão para saber qual o melhor momento para aplicar nutrientes?</t>
  </si>
  <si>
    <t>Utilizați instrumente de gestionare pentru a ști când este cel mai bine să aplicați nutrienți?</t>
  </si>
  <si>
    <t>Använder du några styrverktyg för att veta när det är bäst att tillföra växtnäring?</t>
  </si>
  <si>
    <t>Nitrogen plan</t>
  </si>
  <si>
    <t>fertilizers_demand</t>
  </si>
  <si>
    <t>Bringen Sie die Düngemittel entsprechend den Wachstumsphasen der Pflanzen aus, d. h. unter Berücksichtigung von Zeiten mit höherem oder niedrigerem Bedarf?</t>
  </si>
  <si>
    <t>Do you apply fertilisers according to plant growth phases, respecting periods of higher or lower demand?</t>
  </si>
  <si>
    <t>Les périodes d’apport d’azote sont-elles en adéquation avec les besoins des plantes ?</t>
  </si>
  <si>
    <t>Applica i fertilizzanti in base alle fasi di crescita delle piante, rispettando i periodi di maggiore o minore richiesta?</t>
  </si>
  <si>
    <t>Aplica os fertilizantes de acordo com as fases de crescimento das plantas, respeitando os períodos de maior ou menor procura?</t>
  </si>
  <si>
    <t>Aplicați îngrășăminte în funcție de fazele de creștere a plantelor, respectând perioadele de cerere mai mare sau mai mică?</t>
  </si>
  <si>
    <t>Tillför du gödselmedel i enlighet med växternas tillväxtfaser och tar hänsyn till perioder med högre eller lägre behov?</t>
  </si>
  <si>
    <t>Berücksichtigen Sie beim Einsatz von Düngemitteln die Frühjahres Nmin-Menge des Bodens?</t>
  </si>
  <si>
    <t>When using fertilisers, do you take into account the amount of Nmin in the soil in spring?</t>
  </si>
  <si>
    <t>Lorsque vous utilisez des engrais, tenez-vous compte de la quantité d'azote minéral (Nmin) présente dans le sol au printemps ?</t>
  </si>
  <si>
    <t>Quando usa i fertilizzanti, tiene in considerazione i livelli di azoto già presenti nel suolo?</t>
  </si>
  <si>
    <t>Ao utilizar fertilizantes, tem em conta a quantidade de azoto mineral no solo?</t>
  </si>
  <si>
    <t>Atunci când folosiți îngrășăminte, țineți cont de cantitatea de azot mineral din sol în primăvară?</t>
  </si>
  <si>
    <t>När du använder gödselmedel, tar du hänsyn till mängden mineralkväve i jorden på våren?</t>
  </si>
  <si>
    <t>Chemical Nitrogen</t>
  </si>
  <si>
    <t>kg_N_grazingarea</t>
  </si>
  <si>
    <t>Quelle quantité d'azote minéral épandez-vous sur vos prairies pâturées ?</t>
  </si>
  <si>
    <t>Hur mycket mineralgödselkväve sprider du på dina betesmarker?</t>
  </si>
  <si>
    <t>kg_N_mowingarea</t>
  </si>
  <si>
    <t>Quelle quantité d'azote minéral épandez-vous sur vos prairies fauchées ?</t>
  </si>
  <si>
    <t>Hur mycket mineralgödselkväve sprider du på dina slåttervallar?</t>
  </si>
  <si>
    <t>Diversity of production</t>
  </si>
  <si>
    <t>Grassland</t>
  </si>
  <si>
    <t xml:space="preserve">Verwenden Sie mehrere Weide-Futterpflanzen, um die Tiere so lange wie möglich unter natürlichen Bedingungen weiden zu lassen? </t>
  </si>
  <si>
    <t xml:space="preserve">Choisissez-vous plusieurs espèces prairiales pour maintenir le pâturage le plus longtemps possible dans les conditions naturelles qui sont les vôtres ? </t>
  </si>
  <si>
    <t xml:space="preserve">Utilizza più essenze per pascolare il più a lungo possibile nelle condizioni naturali nelle quali opera? </t>
  </si>
  <si>
    <t xml:space="preserve">Escolhe vários  tipos de pastagem para pastar o máximo de tempo possível nas suas condições naturais? </t>
  </si>
  <si>
    <t xml:space="preserve">Alegeți mai multe specii de pășuni pentru a pășuna cât mai mult timp posibil în condițiile naturale? </t>
  </si>
  <si>
    <t xml:space="preserve">Väljer du flera olika betesarter för att betesperioden ska vara så lång som möjligt? </t>
  </si>
  <si>
    <t>Verwenden Sie in Ihrem Grünlandsaatgut mehrere Sorten der gleichen Art?</t>
  </si>
  <si>
    <t>Utilisez-vous plusieurs variétés de la même espèce dans vos mélanges pour prairies semées ?</t>
  </si>
  <si>
    <t>Utiliza várias variedades da mesma espécie nas suas misturas de sementes de gramíneas (pastagens de sementes)?</t>
  </si>
  <si>
    <t>Folosiți mai multe varietăți ale aceleiași specii în amestecurile dumneavoastră de semințe de iarbă (pajiști de semințe)?</t>
  </si>
  <si>
    <t>Använder du flera sorter av samma art i dina vallfröblandningar?</t>
  </si>
  <si>
    <t>Enthält Ihr Grünlandsaatgut auch andere Arten als Gräser/Leguminosen? (z. B. Zichorie, Wegerich, ...)</t>
  </si>
  <si>
    <t>Do you incorporate other species than grass/legumes in your seed grasslands? (eg chicory, plantain…)</t>
  </si>
  <si>
    <t>Incorporez-vous d'autres espèces que les graminées/légumineuses dans vos prairies semées ? (ex : chicorée, plantain...)</t>
  </si>
  <si>
    <t>Incorpora outras espécies para além de gramíneas/leguminosas nos seus prados de sementes? (por exemplo, chicória, banana-da-terra...)</t>
  </si>
  <si>
    <t>Încorporați și alte specii în afară de graminee/leguminoase în pajiștile pe care le semănați? (de exemplu, cicoare, plantain...)</t>
  </si>
  <si>
    <t>Använder du andra arter än gräs/baljväxter i dina sådda vallar? (t.ex. cikoria, svartkämpar...)</t>
  </si>
  <si>
    <t>Minskar du ditt beroende av mineralgödsel genom att använda baljväxter och/eller genom att använda organiska näringsämnen?</t>
  </si>
  <si>
    <t>Nutzen Sie externe Betriebsflächen, um Ihre saisonalen Weideflächen zu erweitern?</t>
  </si>
  <si>
    <t>Do you use external farm areas to extend your seasonal grazing areas?</t>
  </si>
  <si>
    <t>Utilisez-vous des surfaces agricoles extérieures pour étendre vos zones de pâturage saisonnier ?</t>
  </si>
  <si>
    <t>Utiliza áreas agrícolas externas para alargar as suas áreas de pastagem sazonal?</t>
  </si>
  <si>
    <t>Folosiți suprafețe agricole externe pentru a extinde suprafețele de pășunat sezonier?</t>
  </si>
  <si>
    <t>Använder du områden utanför gården för att utöka din betessäsong?</t>
  </si>
  <si>
    <t>Grazing animals</t>
  </si>
  <si>
    <t>Stammen Ihre Endprodukte von verschiedenen Weidetierarten (z.B. Rind, Schaf)?</t>
  </si>
  <si>
    <t>Do your final products come from different grazing animal species (eg cow, sheep…)?</t>
  </si>
  <si>
    <t>Vos produits finaux proviennent-ils de différentes espèces d'animaux herbivores (vache, mouton, etc.) ?</t>
  </si>
  <si>
    <t>I prodotti finali della sua azienda provengono da diverse specie di animali da pascolo (es.vacche, pecore...)?</t>
  </si>
  <si>
    <t>Os vossos produtos finais provêm de diferentes espécies de ruminantes (por exemplo, vacas, ovelhas...)?</t>
  </si>
  <si>
    <t>Produsele dvs. finale provin de la diferite specii de animale de pășunat (de exemplu, vaci, oi...)?</t>
  </si>
  <si>
    <t>Kommer dina slutprodukter från olika arter av betande djur (t.ex. nötkreatur, får...)?</t>
  </si>
  <si>
    <t xml:space="preserve">Su una stessa area a pascolo, fa pascolare in sequenza due o più gruppi di animali con esigenze nutrizionali diverse? </t>
  </si>
  <si>
    <t>Practicați pășunatul în comun cu diferite specii de pășunat? (Pășunatul în comun: O metodă de utilizare a două sau mai multe grupuri de animale, de obicei cu cerințe nutriționale diferite, pentru a pășuna succesiv pe aceeași suprafață de teren.)</t>
  </si>
  <si>
    <t>Praktiserar du sam- eller växelbete med/mellan olika betesdjur? (Vid sambete betar djurslagen samtidigt, vid växelbete efter varandra på samma markområde).</t>
  </si>
  <si>
    <t>Führen Sie Nachbeweidungen durch? (Beste Futterqualität bei Erstbeweidung, nachfolgend beweidende Tierart erhält geringere Weidefutterqualität)</t>
  </si>
  <si>
    <t>Utilisez-vous un système leader-suiveur pour le pâturage ? (Le pâturage leader-suiveur est un système dans lequel un groupe prioritaire broute la meilleure herbe et le groupe suiveur mange derrière lui. Par exemple : les génisses passent derrière les laitières pour nettoyer la parcelle).</t>
  </si>
  <si>
    <t>Folosiți un sistem lider-susținător la pășunat? (pășunatul cu lider și urmăritor este acela în care un grup prioritar pășunează cea mai bună iarbă, iar grupul urmăritor face ordine în spatele său).</t>
  </si>
  <si>
    <t>Använder ni ett ledare-följare-system vid betesdrift? (Ledar- och följarbete innebär att en prioriterad grupp betar det bästa gräset och att följargruppen städar upp efter dem)</t>
  </si>
  <si>
    <t>Sind Ihre Tierarten und -rassen an die örtlichen Weidebedingungen angepasst? (z. B. Hangneigung, Nässe, Temperatur)</t>
  </si>
  <si>
    <t>Are your animal species/breeds adapted to your local conditions for grazing? (eg. steep; wet; dry; cold,.. etc )</t>
  </si>
  <si>
    <t>Vos espèces/races animales sont-elles adaptées aux conditions locales de pâturage ? (p. ex. Terrain escarpé, humide, sec, froid,... etc )</t>
  </si>
  <si>
    <t>As suas espécies/raças animais estão adaptadas às condições locais de pastoreio? (por exemplo, íngreme; húmido; seco; frio,... etc )</t>
  </si>
  <si>
    <t>Sunt speciile/rasele de animale adaptate la condițiile locale de pășunat? (de exemplu: abrupt; umed; uscat; rece,... etc )</t>
  </si>
  <si>
    <t>Är dina djurarter/raser anpassade till de lokala förhållandena för bete? (t.ex. brant, vått, torrt, kallt, ... etc )</t>
  </si>
  <si>
    <t>breed_differences</t>
  </si>
  <si>
    <t>Haben Sie in Ihrem Betrieb verschiedene Tierrassen derselben Art?</t>
  </si>
  <si>
    <t>Do you have different animal breeds of the same animal species on your farm?</t>
  </si>
  <si>
    <t>Existe-t-il différentes races d'animaux de la même espèce dans votre exploitation ?</t>
  </si>
  <si>
    <t>Existem diferentes raças de animais da mesma espécie animal na sua exploração?</t>
  </si>
  <si>
    <t>Aveți în ferma dumneavoastră diferite rase de animale din aceeași specie de animale?</t>
  </si>
  <si>
    <t>Führen Sie Kreuzungen durch (z.B. Holstein Friesian x Jersey)?</t>
  </si>
  <si>
    <t>Do you implement cross-breeding (eg. Holstein with Jersey,..)?</t>
  </si>
  <si>
    <t>Procédez-vous à des croisements (par exemple, Holstein avec Jersiaise...) ?</t>
  </si>
  <si>
    <t>Fazem cruzamentos (por exemplo, Holstein com Jersey,...)?</t>
  </si>
  <si>
    <t>Implementați încrucișări (de exemplu, Holstein cu Jersey,..)?</t>
  </si>
  <si>
    <t>Använder ni korsningsavel (t.ex. holstein med jersey,..)?</t>
  </si>
  <si>
    <t xml:space="preserve">Verfügen Sie über alte, bedrohte oder lokale Rassen? </t>
  </si>
  <si>
    <t xml:space="preserve">Do you have heritage breeds/local breeds? </t>
  </si>
  <si>
    <t xml:space="preserve">Avez-vous des races patrimoniales/locales ? </t>
  </si>
  <si>
    <t xml:space="preserve">Alleva razze tradizionali/locali? </t>
  </si>
  <si>
    <t xml:space="preserve">Tem raças autóctones? </t>
  </si>
  <si>
    <t xml:space="preserve">Aveți rase de moștenire / rase locale? </t>
  </si>
  <si>
    <t xml:space="preserve">Har du lantraser? </t>
  </si>
  <si>
    <t>Fodder production</t>
  </si>
  <si>
    <t>types_crops_forage</t>
  </si>
  <si>
    <t>Wie viele verschiedene Futterpflanzen bauen Sie auf Ihrem Betrieb an, um die Produktion über das Jahr hinweg aufrechtzuerhalten (z. B. Gras, Mais, Kohl)?</t>
  </si>
  <si>
    <t>How many different forage crops do you produce on your farm to maintain production over the year (eg. grass; maize; sorghum; kale,..etc)?</t>
  </si>
  <si>
    <t>Combien de cultures fourragères différentes produisez-vous sur votre exploitation pour maintenir la production tout au long de l'année (par exemple, herbe, maïs, sorgho, colza fourrager, etc.) ?</t>
  </si>
  <si>
    <t>Quante colture foraggere diverse produce nella sua azienda per mantenere la produzione durante tutto l’anno (ad es. erba, mais, sorgo, cavolo, ecc.)?</t>
  </si>
  <si>
    <t>Quantas culturas forrageiras diferentes produz na sua exploração agrícola para manter a produção ao longo do ano (por exemplo, erva, milho, sorgo, couve, etc.)?</t>
  </si>
  <si>
    <t>Câte culturi furajere diferite produceți în ferma dvs. pentru a menține producția pe parcursul anului (de exemplu, iarbă, porumb, sorg, varză, etc.)?</t>
  </si>
  <si>
    <t>Hur många olika fodergrödor producerar du på din gård för att upprätthålla produktionen under året (t.ex. vall; majs, grönfoderraps, stubbrova...etc)?</t>
  </si>
  <si>
    <t>sowingdates_crops_forage</t>
  </si>
  <si>
    <t>Passen Sie zur Risikominimierung die Aussaattermine Ihrer Futterpflanzen an?</t>
  </si>
  <si>
    <t>Do you vary your sowing dates for your forage crops to minimize risks?</t>
  </si>
  <si>
    <t>Variez-vous les dates de semis de vos cultures fourragères pour minimiser les risques d’échec ?</t>
  </si>
  <si>
    <t>Varia le date di semina delle sue colture foraggere per minimizzare i rischi di fallimento della coltura?</t>
  </si>
  <si>
    <t>Varia as datas de sementeira das suas culturas forrageiras para minimizar os riscos?</t>
  </si>
  <si>
    <t>Variați datele de însămânțare pentru culturile furajere pentru a minimiza riscurile?</t>
  </si>
  <si>
    <t>Varierar du datum för sådd av dina fodergrödor för att minimera riskerna?</t>
  </si>
  <si>
    <t>Semănați furaje care pot fi recoltate în diferite luni ale anului?</t>
  </si>
  <si>
    <t>Sår du fodergrödor som kan skördas under olika månader under året?</t>
  </si>
  <si>
    <t>Agroforestry</t>
  </si>
  <si>
    <t>Beziehen Sie Agroforst in Ihrer Grünlandbewirtschaftung mit ein? (Agroforstwirtschaft: Landnutzungssysteme und -technologien, bei denen mehrjährige Gehölze (Bäume, Sträucher, Hecken) bewusst auf denselben Flächen wie Nutzpflanzen und/oder Tieren kombiniert werden. Agroforstwirtschaft umfasst auch Waldweiden mit Ackerbau).</t>
  </si>
  <si>
    <t>Do you include agroforestry on your grasslands? (Agroforestry is a collective name for land-use systems and technologies where woody perennials (trees, shrubs, palms, bamboos, etc.) are deliberately used on the same land-management units as agricultural crops and/or animals, in some form of spatial arrangement or temporal sequence. Agroforestry also includes agro silvo pastoralism).</t>
  </si>
  <si>
    <t>I suoi pascoli fanno parte di un sistema di agro-forestazione o agro-silvicoltura (incluso l’agro-silvo-pastorale)? (L'agro-forestazione è un termine generico che indica i sistemi in cui le piante legnose arboree e/o arbustive (alberi, arbusti, palme, bambù, ecc.) sono consociate a seminativi e/o pascoli, nella stessa unità di superficie, in una qualche forma di disposizione spaziale o sequenza temporale).</t>
  </si>
  <si>
    <t>Inclui a agroflorestação nas suas pastagens? (Agrofloresta é um nome coletivo para sistemas e tecnologias de uso da terra em que as plantas lenhosas perenes (árvores, arbustos, palmeiras, bambus, etc.) são deliberadamente utilizadas nas mesmas unidades de gestão da terra que as culturas agrícolas e/ou animais, sob alguma forma de arranjo espacial ou sequência temporal. A agrossilvicultura inclui também a agro-silvo pastorícia).</t>
  </si>
  <si>
    <t>Includeți agro-silvicultură pe pajiștile dumneavoastră? (Agrosilviculturaeste o denumire colectivă pentru sistemele și tehnologiile de utilizare a terenurilor în care plantele lemnoase perene (arbori, arbuști, palmieri, bambus etc.) sunt utilizate în mod deliberat în aceleași unități de gestionare a terenurilor ca și culturile agricole și/sau animalele, într-o anumită formă de aranjament spațial sau succesiune temporală. Agrosilvicultura include, de asemenea, și agro-silvo-pastorația).</t>
  </si>
  <si>
    <t>Inkluderar du agroforestry på dina gräsmarker? (Agroforestry är ett samlingsnamn för markanvändningssystem och tekniker där fleråriga vedartade växter (träd, buskar etc.) medvetet används på samma mark som jordbruksgrödor och/eller djur, i någon form av rumsligt arrangemang eller tidsmässig sekvens. Agroforestry omfattar även skogsbete, där djur betar och skogsproduktion sker på samma mark).</t>
  </si>
  <si>
    <t>woody_species</t>
  </si>
  <si>
    <t xml:space="preserve">Wie viele Baum- und Straucharten haben Sie in Ihrem Betrieb? </t>
  </si>
  <si>
    <t xml:space="preserve">Quantas espécies de árvores e arbustos tem na sua exploração? </t>
  </si>
  <si>
    <t xml:space="preserve">Câte specii de arbori și arbuști aveți în ferma dumneavoastră? </t>
  </si>
  <si>
    <t xml:space="preserve">Hur många träd- och buskarter har du på din gård? Även skogsarter omfattas. </t>
  </si>
  <si>
    <t>Marketing</t>
  </si>
  <si>
    <t>Quality labels</t>
  </si>
  <si>
    <t xml:space="preserve">Werden Ihre Produkte unter Gütesiegeln varmarktet, die an ihre Herkunft gebunden sind (geschützte Ursprungsbezeichnung; g.U.)? </t>
  </si>
  <si>
    <t xml:space="preserve">Vos produits sont-ils vendus avec des labels de qualité fortement liés au territoire (AOP) ? </t>
  </si>
  <si>
    <t xml:space="preserve">I suoi prodotti sono commercializzati con marchi di qualità fortemente legati al territorio (DOP)? </t>
  </si>
  <si>
    <t xml:space="preserve">Os seus produtos são vendidos com rótulos de qualidade fortemente ligados ao território (DOP)? </t>
  </si>
  <si>
    <t xml:space="preserve">Produsele dvs. sunt vândute cu etichete de calitate puternic legate de teritoriu (DOP) ? </t>
  </si>
  <si>
    <t xml:space="preserve">Säljs dina produkter med kvalitetsmärkning som är starkt kopplad till området (geografiskt skyddade produkter)? </t>
  </si>
  <si>
    <t>Retailor network</t>
  </si>
  <si>
    <t>number_retailer</t>
  </si>
  <si>
    <t>Haben Sie flexible Vermarktungsmöglichkeiten?</t>
  </si>
  <si>
    <t>Can you change your selling channels network easily?</t>
  </si>
  <si>
    <t>Le è possibile cambiare facilmente il canale di vendita dei suoi prodotti?</t>
  </si>
  <si>
    <t>Pode mudar facilmente a sua rede de canais de venda?</t>
  </si>
  <si>
    <t>Vă puteți schimba cu ușurință rețeaua de canale de vânzare?</t>
  </si>
  <si>
    <t>Kan du enkelt ändra dina försäljningskanaler i nätverket?</t>
  </si>
  <si>
    <t>Betreiben Sie Direktvermarktung?</t>
  </si>
  <si>
    <t>Do you directly sell your products to your final consumers ?</t>
  </si>
  <si>
    <t>Vende direttamente i suoi prodotti ai consumatori finali?</t>
  </si>
  <si>
    <t>Vende diretamente os seus produtos aos seus consumidores finais?</t>
  </si>
  <si>
    <t>Vă vindeți direct produsele către consumatorii finali?</t>
  </si>
  <si>
    <t>Säljer ni era produkter direkt till slutkonsumenterna?</t>
  </si>
  <si>
    <t>Income</t>
  </si>
  <si>
    <t>Income portfolio</t>
  </si>
  <si>
    <t>Desfășurați și alte activități economice în cadrul fermei dumneavoastră (de exemplu: agroturism, agrocampare, vânătoare ...)?</t>
  </si>
  <si>
    <t>Grassland management</t>
  </si>
  <si>
    <t>Soil cover</t>
  </si>
  <si>
    <t>reseeding_time</t>
  </si>
  <si>
    <t>In welchem Zeitraum säen Sie Ihr Grünland nach?</t>
  </si>
  <si>
    <t>In which period do you reseed your grasslands?</t>
  </si>
  <si>
    <t>In quale periodo risemina le colture foraggere?</t>
  </si>
  <si>
    <t>In welke periode zaai je je grasland opnieuw in?</t>
  </si>
  <si>
    <t>Em que período se procede à ressementeira dos prados?</t>
  </si>
  <si>
    <t>În ce perioadă vă reînsămânțați pajiștile?</t>
  </si>
  <si>
    <t>Under vilken period sår du om dina gräsmarker?</t>
  </si>
  <si>
    <t>Pasture management</t>
  </si>
  <si>
    <t>Grazing</t>
  </si>
  <si>
    <t>Weisen Sie den Weidetieren die richtigen Grasmengen zu, um einer Über- und Unterbeweidung zu vermeiden?</t>
  </si>
  <si>
    <t>Do you allocate the correct amount of herbage to avoid over or under grazing ?</t>
  </si>
  <si>
    <t>Calcula a quantidade de erva por animal para evitar o sobrepastoreio ou o subpastoreio?</t>
  </si>
  <si>
    <t>Alocați cantitatea corectă de iarbă pentru a evita pășunatul excesiv sau insuficient?</t>
  </si>
  <si>
    <t>Anpassar du beläggningsgraden för att undvika över- eller underbetning?</t>
  </si>
  <si>
    <t>yes_negative_0_100</t>
  </si>
  <si>
    <t>Nutzen Sie bei Trockenheit länger als eine Woche eine Koppel, um darin die Tiere zu halten und ihnen Zusatzfutter anzubieten?</t>
  </si>
  <si>
    <t>Do you use a paddock to stock animals and offer extra forage/feed for more than a week, e.g. in case of drought? (parking paddock)</t>
  </si>
  <si>
    <t xml:space="preserve">Utilisez-vous une parcelle parking pour affourager les animaux pendant plus d’une semaine en période de sécheresse ? </t>
  </si>
  <si>
    <t>Utilizza un’area recintata per offrire foraggio/mangime extra agli animali per più giorni in caso di pascolo insufficiente, ad esempio in caso di siccità? (paddock di parcheggio)</t>
  </si>
  <si>
    <t>Utiliza  uma cerca para armazenar animais e oferecer forragem/alimentação suplementar durante mais de uma semana, por exemplo, em caso de seca? ( invernadouro/agostadouro</t>
  </si>
  <si>
    <t>Folosiți o parcelă pentru a stoca animalele și oferiți furaje/alimente suplimentare pentru mai mult de o săptămână, de exemplu, în caz de secetă? (parcelă de parcare)</t>
  </si>
  <si>
    <t>Använder du en betesfålla för att kunna hålla djur med tillskottsutfodring under mer än en vecka, t.ex. vid torka? (parkeringsfålla)</t>
  </si>
  <si>
    <t>Feeding</t>
  </si>
  <si>
    <t>Fertilisation</t>
  </si>
  <si>
    <t>Equipment</t>
  </si>
  <si>
    <t>Haben Sie ausreichende Lagermöglichkeiten für Wirtschaftsdünger?</t>
  </si>
  <si>
    <t>Do you have adequate storage for manure and slurry ?</t>
  </si>
  <si>
    <t>Disposez-vous d'un stockage adéquat pour le fumier et le lisier ?</t>
  </si>
  <si>
    <t>Dispone di un adeguato sistema di stoccaggio del letame e dei liquami?</t>
  </si>
  <si>
    <t>Heb je voldoende opslagruimte voor mest en drijfmest?</t>
  </si>
  <si>
    <t>Dispõe de armazenamento adequado para o estrume e o chorume?</t>
  </si>
  <si>
    <t>Dispuneți de spații adecvate pentru depozitarea fracției solide și a cea lichide a gunoiului de grajd?</t>
  </si>
  <si>
    <t>Har du tillräckligt med lagringsutrymme för fast- och flytgödsel?</t>
  </si>
  <si>
    <t>Ist Ihr Güllelager abdeckt?</t>
  </si>
  <si>
    <t>Does your slurry storage have a cover ?</t>
  </si>
  <si>
    <t>Votre fosse à lisier est-elle couverte ?</t>
  </si>
  <si>
    <t>Il vascone dei liquami è coperto?</t>
  </si>
  <si>
    <t>Is de mestopslag afgedekt?</t>
  </si>
  <si>
    <t>O seu armazém de chorume tem uma cobertura?</t>
  </si>
  <si>
    <t>Depozitul dumneavoastră de dejecții are un capac?</t>
  </si>
  <si>
    <t>Är din gödselbrunn täckt (svämtäcke eller tak)?</t>
  </si>
  <si>
    <t>Spreading</t>
  </si>
  <si>
    <t xml:space="preserve">Ist Ihre Ausbringung von Dünger an die verschiedenen Bodentypen und jeweils verbundenen Risiken angepasst? </t>
  </si>
  <si>
    <t xml:space="preserve">Do you adapt your spreading plan to the spreading risks associated with your soil types ? </t>
  </si>
  <si>
    <t xml:space="preserve">Adaptez-vous votre plan d'épandage aux risques d'épandage liés à vos types de sols ? </t>
  </si>
  <si>
    <t xml:space="preserve">Adatta il suo calendario di spargimento di liquame, fanghi e letame per ridurre i possibili rischi ambientali dipendenti dal tipo di suolo dell’azienda? </t>
  </si>
  <si>
    <t xml:space="preserve">Adapta o seu plano de espalhamento aos riscos de espalhamento associados aos seus tipos de solo? </t>
  </si>
  <si>
    <t xml:space="preserve">Vă adaptați planul de împrăștiere la riscurile de împrăștiere asociate cu tipurile de sol? </t>
  </si>
  <si>
    <t xml:space="preserve">Anpassar du din plan för gödselspridning till de risker som är förknippade med dina jordarter? </t>
  </si>
  <si>
    <t>perc_bareground</t>
  </si>
  <si>
    <t>Welcher Anteil Ihrer Flächen ist im Winter von der Vegetation unbedeckt?</t>
  </si>
  <si>
    <t>What percentage of bare ground do you have over winter on your farm ?</t>
  </si>
  <si>
    <t>Quel est le pourcentage de sol nu en hiver sur votre exploitation ?</t>
  </si>
  <si>
    <t>Qual é a percentagem de solo descoberto durante o inverno na sua exploração agrícola?</t>
  </si>
  <si>
    <t>Ce procentaj de sol gol aveți în timpul iernii în ferma dumneavoastră?</t>
  </si>
  <si>
    <t>Hur stor andel obevuxen mark har du under vintern på din gård?</t>
  </si>
  <si>
    <t>Verwenden Sie Leguminosen in Ihrer Fruchtfolge?</t>
  </si>
  <si>
    <t>Do you use legumes in your crop rotation?</t>
  </si>
  <si>
    <t>Utilisez-vous des légumineuses pures ou protéagineux dans la rotation de vos cultures ?</t>
  </si>
  <si>
    <t>Utilizza le leguminose nella rotazione colturale?</t>
  </si>
  <si>
    <t>Utiliza leguminosas na sua rotação de culturas?</t>
  </si>
  <si>
    <t>Folosiți leguminoase în rotația culturilor?</t>
  </si>
  <si>
    <t>Använder du baljväxter i din växtföljd?</t>
  </si>
  <si>
    <t>Haben Sie Winterzwischenfrüchte oder Untersaaten zur Bodenbedeckung im Herbst/Winter?</t>
  </si>
  <si>
    <t>Do you have catch crops to limit bare soil in autumn/winter period?</t>
  </si>
  <si>
    <t>Avez-vous des cultures intermédiaires pièges à nitrates pour couvrir le sol en automne/hiver ?</t>
  </si>
  <si>
    <t>Semina delle colture intercalari per evitare di avere il terreno nudo dopo il periodo di utilizzazione principale?</t>
  </si>
  <si>
    <t>Existem culturas intercalares para limitar o solo nu no período de outono/inverno?</t>
  </si>
  <si>
    <t>Aveți culturi intermediare pentru a limita solul gol în perioada de toamnă/iarnă?</t>
  </si>
  <si>
    <t>Har du fång- eller mellangrödor för att begränsa bar jord under hösten/vintern?</t>
  </si>
  <si>
    <t>crop_rotation</t>
  </si>
  <si>
    <t>Wie lange ist die durchschnittliche Dauer Ihrer Fruchtfolge?</t>
  </si>
  <si>
    <t>What is the average duration of a crop rotation?</t>
  </si>
  <si>
    <t>En moyenne, combien de temps dure votre rotation principale ?</t>
  </si>
  <si>
    <t>Quanti anni dura mediamente una rotazione nel suo sistema colturale?</t>
  </si>
  <si>
    <t>Qual é a duração média de uma rotação de culturas?</t>
  </si>
  <si>
    <t>Care este durata medie a unei rotații a culturilor?</t>
  </si>
  <si>
    <t>Hur lång är din växtföljd?</t>
  </si>
  <si>
    <t>Schließen Sie bei Ackerbau Wechselgrünland für 3 Jahre oder länger in Ihre Fruchtfolge ein?</t>
  </si>
  <si>
    <t>Do you incorporate temporary grasslands for 3 years or more in your rotation? (in case of arable cropping)</t>
  </si>
  <si>
    <t>Incorporez-vous des prairies temporaires de 3 ans ou plus dans votre rotation ? (en cas de culture arable)</t>
  </si>
  <si>
    <t xml:space="preserve">Inserisce le foraggere temporanee per almeno 3 anni nella rotazione colturale con i seminativi? </t>
  </si>
  <si>
    <t>Incorpora prados temporários durante 3 anos ou mais na sua rotação? (no caso de culturas arvenses)</t>
  </si>
  <si>
    <t>Încorporați în rotația dumneavoastră pajiști temporare pentru 3 ani sau mai mult? (în cazul culturilor arabile)</t>
  </si>
  <si>
    <t>Har du vall i växtföljden under 3 år eller mer?</t>
  </si>
  <si>
    <t>perc_permanent_grassland</t>
  </si>
  <si>
    <t>Wie viel Prozent Ihres Betriebs besteht aus Dauergrünland?</t>
  </si>
  <si>
    <t>Quale percentuale della superficie aziendale è costituita da prati/pascoli permanenti?</t>
  </si>
  <si>
    <t>Welk percentage van je bedrijf bestaat uit blijvend grasland?</t>
  </si>
  <si>
    <t>Que percentagem da sua exploração é constituída por prados e pastagens permanentes?</t>
  </si>
  <si>
    <t>Ce procent din ferma dumneavoastră este ocupat de pajiști permanente ?</t>
  </si>
  <si>
    <t>Hur stor andel av din gård består av permanent gräsmark såsom permanenta vallar och naturbetesmarker?</t>
  </si>
  <si>
    <t>Pest regulation</t>
  </si>
  <si>
    <t>Pesticides use</t>
  </si>
  <si>
    <t>Haben Sie einen Lehrgang zur sicheren Anwendung von Pflanzenschutzmitteln absolviert?</t>
  </si>
  <si>
    <t>Do you have a safe-pesticide-use-training course completed?</t>
  </si>
  <si>
    <t>Avez-vous votre CertiPhyto ?</t>
  </si>
  <si>
    <t>Tem um curso de formação sobre a utilização segura de pesticidas?</t>
  </si>
  <si>
    <t>Ați absolvit un curs de formare privind utilizarea în siguranță a pesticidelor?</t>
  </si>
  <si>
    <t>Har du genomgått en utbildning i säker användning av kemiska växtskyddsmedel?</t>
  </si>
  <si>
    <t>yes_negative_0_100_na</t>
  </si>
  <si>
    <t>Bringen Sie Pflanzenschutzmittel bei windigem Wetter aus?</t>
  </si>
  <si>
    <t>Do you spray when the weather is windy?</t>
  </si>
  <si>
    <t>Pulvérisez-vous lorsque le temps est venteux ?</t>
  </si>
  <si>
    <t>Distribuisce fitofarmaci quando c'è vento?</t>
  </si>
  <si>
    <t>Spuit je bij winderig weer?</t>
  </si>
  <si>
    <t>Pulveriza-se quando o tempo está ventoso?</t>
  </si>
  <si>
    <t>Pulverizați atunci când bate vântul?</t>
  </si>
  <si>
    <t>Bekämpar du när det är blåsigt väder?</t>
  </si>
  <si>
    <t>Biological control</t>
  </si>
  <si>
    <t xml:space="preserve">Schaffen Sie Lebensräume (z.B. Hecken) für Nützlinge? </t>
  </si>
  <si>
    <t xml:space="preserve">Créez-vous des habitats (haies, ...) pour les insectes qui contribueront à la régulation des ravageurs ? </t>
  </si>
  <si>
    <t xml:space="preserve">Criam habitat (sebes, ...) para os insectos que ajudarão a controlar as pragas? </t>
  </si>
  <si>
    <t xml:space="preserve">Creați habitate (garduri vii, ...) pentru insecte care vor contribui la combaterea dăunătorilor? </t>
  </si>
  <si>
    <t xml:space="preserve">Skapar du eller sköter du livsmiljöer (häckar, permanenta betesmarker...) för insekter som kan hjälpa till i växtskyddet? </t>
  </si>
  <si>
    <t>Waterway protection</t>
  </si>
  <si>
    <t>Effluents</t>
  </si>
  <si>
    <t>Erhalten Sie Uferrandstreifen neben Wassergräben?</t>
  </si>
  <si>
    <t>Do you include riparian margins next to waterways?</t>
  </si>
  <si>
    <t>Avez-vous de la végétation en bordure de vos cours d’eau ?</t>
  </si>
  <si>
    <t>Inclui as margens ribeirinhas junto aos cursos de água?</t>
  </si>
  <si>
    <t>Includeți marginile riverane de lângă cursurile de apă?</t>
  </si>
  <si>
    <t>Inkluderar du gräsbevuxna skyddszoner intill vattendrag?</t>
  </si>
  <si>
    <t>Respectez-vous la zone tampon de 5 m minimum en bord de cours d’eau lorsque vous épandez des engrais, du fumier, du lisier ou des pesticides ?</t>
  </si>
  <si>
    <t>Sorgen Sie durch geeignete Maßnahmen (getrennte Reinwasserleitungen, Teiche, geeignete Lagerung von Silage) dafür, dass keine Abwässer aus Ihrem Hof austreten?</t>
  </si>
  <si>
    <t>Do you ensure no effluent escapes from your yard? (separate clean water pipes, pond, appropriate storage of silage)</t>
  </si>
  <si>
    <t>Si assicura che non vi siano fuoriuscite di effluenti zootecnici verso l’ambiente? (presenza di tubi separati per l'acqua pulita, bacino di contenimento, stoccaggio appropriato dell'insilato)</t>
  </si>
  <si>
    <t>Assegura-se de que não há fugas de efluentes do seu estaleiro (condutas de água limpa separadas, tanque, armazenamento adequado da silagem)?</t>
  </si>
  <si>
    <t>Vă asigurați că nu există scurgeri de efluenți din curtea dumneavoastră? (conducte de apă curată separate, iaz, depozitare adecvată a silozului)</t>
  </si>
  <si>
    <t>Ser du till att inget avloppsvatten rinner ut från din gård (separata rena vattenledningar, damm, lämplig lagring av ensilage)?</t>
  </si>
  <si>
    <t>Habitat management</t>
  </si>
  <si>
    <t>Area in biodiversity</t>
  </si>
  <si>
    <t>biodiv_area_pcnt</t>
  </si>
  <si>
    <t>Welcher Prozentsatz der landwirtschaftlich genutzten Fläche Ihres Betriebs wird vorwiegend zur Erhöhung der Biodiversität bewirtschaftet?</t>
  </si>
  <si>
    <t>Which percentage of the agriculturally used area of your farm is primarily managed to increase biodiversity?</t>
  </si>
  <si>
    <t>Que percentagem da superfície utilizada para fins agrícolas da sua exploração é gerida principalmente para aumentar a biodiversidade?</t>
  </si>
  <si>
    <t>Ce procent din suprafața agricolă a fermei dumneavoastră este gestionată în principal pentru a crește biodiversitatea?</t>
  </si>
  <si>
    <t>Vilken andel av gårdens jordbruksmark sköts främst för att öka biologisk mångfald?</t>
  </si>
  <si>
    <t>Linked habitats</t>
  </si>
  <si>
    <t>biodiv_connectedness</t>
  </si>
  <si>
    <t>Sind Ihre Flächen mit hoher Artenvielfalt durch Landschaftselemente miteinander verbunden (z. B. Hecken, durchgehende lineare Strukturen mit Gehölzen, extensiv bewirtschaftetes Grünland, Uferzonen usw.)?</t>
  </si>
  <si>
    <t>Are your biodiverse areas connected through landscape elements (e.g. hedgerows, continuous linear structures with woody plants, extensively managed grassland, riparian margins, etc.)?</t>
  </si>
  <si>
    <t>Vos zones biodiversifiées sont-elles reliées entre elles par des éléments du paysage (par exemple, des haies, des structures linéaires continues avec des plantes ligneuses, des prairies gérées de manière extensive, des ripisylves, etc.)</t>
  </si>
  <si>
    <t>Le aree biodiverse aziendali sono collegate tra loro da elementi del paesaggio (ad es. siepi, strutture lineari continue con piante legnose, prati gestiti in modo estensivo, gallerie ripariali, ecc.)</t>
  </si>
  <si>
    <t>As suas zonas de biodiversidade estão ligadas através de elementos paisagísticos (por exemplo, sebes, estruturas lineares contínuas com plantas lenhosas, pastagens geridas extensivamente, galerias ripícolas, etc.)?</t>
  </si>
  <si>
    <t>Zonele dumneavoastră cu biodiversitate sunt conectate prin elemente de peisaj (de exemplu, garduri vii, structuri liniare continue cu plante lemnoase, pajiști gestionate extensiv, galerii riverane etc.)?</t>
  </si>
  <si>
    <t>Är dina områden med biologisk mångfald sammanlänkade genom landskapselement (t.ex. häckar, vattendrag, stenmurar, åkerrenar, vägrenar, skyddszoner, extensivt skötta gräsmarker, strandängar etc.)</t>
  </si>
  <si>
    <t>Ponds/wetlands</t>
  </si>
  <si>
    <t>ponds_wetlands</t>
  </si>
  <si>
    <t>Haben Sie Teiche/Feuchtgebiete auf Ihrem Betrieb?</t>
  </si>
  <si>
    <t>Do you have ponds/wetlands on your farm?</t>
  </si>
  <si>
    <t>Avez-vous des étangs ou des zones humides sur votre exploitation ?</t>
  </si>
  <si>
    <t>Tem lagos ou zonas húmidas na sua exploração?</t>
  </si>
  <si>
    <t>Aveți iazuri/zone umede în ferma dumneavoastră?</t>
  </si>
  <si>
    <t>Har du dammar/våtmarker på din gård?</t>
  </si>
  <si>
    <t>Rocky outcrops</t>
  </si>
  <si>
    <t>outcrops</t>
  </si>
  <si>
    <t>Haben Sie auf Ihrem Betrieb Felsen/Steinhaufen?</t>
  </si>
  <si>
    <t>Do you have rocky outcrops/stone piles on your farm?</t>
  </si>
  <si>
    <t>Tem afloramentos rochosos/montes de pedras na sua quinta?</t>
  </si>
  <si>
    <t>Aveți stânci sau grămezi de piatră în ferma dumneavoastră?</t>
  </si>
  <si>
    <t>Har du hällmarker, stenmurar, fornlämningar eller andra stenhögar på din gård?</t>
  </si>
  <si>
    <t>Landscape structure</t>
  </si>
  <si>
    <t>temp_grassland_shape_idx</t>
  </si>
  <si>
    <t>Welche Form haben Ihre Flächen mit Wechselgrünland typischerweise?</t>
  </si>
  <si>
    <t>How are your temporary grassland paddocks typically shaped?</t>
  </si>
  <si>
    <t>Quelle est la forme typique de vos parcelles de prairies temporaires ?</t>
  </si>
  <si>
    <t>Qual é a forma típica dos seus prados temporários?</t>
  </si>
  <si>
    <t>Ce formă au, de obicei, padocurile de pajiști temporare?</t>
  </si>
  <si>
    <t>Hur är dina åkermarksbeten vanligtvis utformade?</t>
  </si>
  <si>
    <t>perm_grassland_shape_idx</t>
  </si>
  <si>
    <t>Welche Form haben Ihre Flächen mit Dauergrünland typischerweise?</t>
  </si>
  <si>
    <t>How are your permanent grassland paddocks typically shaped?</t>
  </si>
  <si>
    <t>Quelle est la forme typique des parcelles de vos prairies permanentes ?</t>
  </si>
  <si>
    <t>Qual é a forma típica das suas pastagens permanentes?</t>
  </si>
  <si>
    <t>Ce formă au de obicei padocurile de pășuni permanente?</t>
  </si>
  <si>
    <t>Hur är dina fållor med permanent gräsmark vanligtvis utformade?</t>
  </si>
  <si>
    <t>cropland_shape_idx</t>
  </si>
  <si>
    <t>Welche Form haben Ihre Ackerflächen typischerweise?</t>
  </si>
  <si>
    <t>How are your plots of arable, cropped land typically shaped?</t>
  </si>
  <si>
    <t>Quelle est la forme typique de vos parcelles de terres arables et cultivées ?</t>
  </si>
  <si>
    <t>Qual é a forma típica das suas parcelas de terra arável e cultivada?</t>
  </si>
  <si>
    <t>Ce formă au de obicei parcelele dumneavoastră de teren arabil și cultivat?</t>
  </si>
  <si>
    <t>Hur är dina åkrar för öppen växtodling typiskt utformade?</t>
  </si>
  <si>
    <t>arable_crop_plot_size</t>
  </si>
  <si>
    <t>Wie groß ist Ihre durchschnittliche Anbaufläche für Ackerkulturen?</t>
  </si>
  <si>
    <t>What is the size of your average plot of arable crops?</t>
  </si>
  <si>
    <t>Qual è la dimensione media degli appezzamenti di seminativi della sua azienda?</t>
  </si>
  <si>
    <t>Qual é a dimensão média da sua parcela de culturas arvenses?</t>
  </si>
  <si>
    <t>Care este dimensiunea medie a parcelei dumneavoastră de culturi arabile?</t>
  </si>
  <si>
    <t>Hur stor är ditt genomsnittliga skifte med öppen växtodling?</t>
  </si>
  <si>
    <t>grassland_plots_greater_12ha</t>
  </si>
  <si>
    <t>Wie viele Grünlandparzellen über 12 ha haben Sie im Betrieb?</t>
  </si>
  <si>
    <t>Combien de parcelles de prairies de plus de 12 ha avez-vous ?</t>
  </si>
  <si>
    <t>Woody plants</t>
  </si>
  <si>
    <t>woody_plants_pcnt</t>
  </si>
  <si>
    <t>Welcher Prozentsatz der gesamten landwirtschaftlichen Fläche ist mit Gehölzen bedeckt (Hecken: Breite x Länge; Bäume: Anzahl der Bäume x 1,5 m²)?</t>
  </si>
  <si>
    <t>What is the percentage of the total agricultural area covered by woody plants (hedgerows: width x length; trees: number of trees x 1.5 m²)?</t>
  </si>
  <si>
    <t>Qual è la percentuale dell’area aziendale totale occupata da piante legnose? (NB: per le siepi, stimare larghezza x lunghezza; per gli alberi, numero di alberi x 1,5 m²)</t>
  </si>
  <si>
    <t>Qual é a percentagem da superfície agrícola total coberta por plantas lenhosas (sebes: largura x comprimento; árvores: número de árvores x 1,5 m²)?</t>
  </si>
  <si>
    <t>Care este procentul din suprafața agricolă totală acoperit de plante lemnoase (garduri vii: lățime x lungime; arbori: număr de arbori x 1,5 m²)?</t>
  </si>
  <si>
    <t>Hur stor andel av den totala jordbruksarealen (åker och bete) täcks av vedartade växter såsom träd, buskar, häckar?</t>
  </si>
  <si>
    <t>woody_plants_conjunc</t>
  </si>
  <si>
    <t>Sind die Gehölze miteinander verbunden (z. B. durchgehende lineare Strukturen wie Hecken oder zerstreute bewaldete Flächen)?</t>
  </si>
  <si>
    <t>Are woody plants arranged in conjunction with each other (e.g. continuous linear structures like hedgerows or fragmented forested patches)?</t>
  </si>
  <si>
    <t>Les arbres et haies sont-ils connectés entre eux à l’échelle de l’exploitation ? (par exemple avez-vous plutôt des haies qui sont reliées entre elles ou des parcelles boisées qui ne sont pas connectées entre elles)</t>
  </si>
  <si>
    <t>As plantas lenhosas estão dispostas em conjunto umas com as outras (por exemplo, estruturas lineares contínuas como sebes ou manchas florestais fragmentadas)?</t>
  </si>
  <si>
    <t>Plantele lemnoase sunt dispuse în combinație (de exemplu, structuri liniare continue, cum ar fi garduri vii sau petice împădurite fragmentate)?</t>
  </si>
  <si>
    <t>Finns vedartade växter i anslutning till varandra som kontinuerliga linjära strukturer, dvs. häckar, åkerrenar, längs vattendrag, eller är de åtskilda från varandra?</t>
  </si>
  <si>
    <t>woody_plants_width</t>
  </si>
  <si>
    <t>Wie breit sind Ihre Hecken/Gehölzpflanzen in der Regel?</t>
  </si>
  <si>
    <t>What is the typical width of your hedgerows/woody plant patches?</t>
  </si>
  <si>
    <t>Qual è la larghezza tipica delle siepi e delle macchie di piante legnose presenti nella sua azienda?</t>
  </si>
  <si>
    <t>Qual é a largura típica das suas sebes/manchas de plantas lenhosas?</t>
  </si>
  <si>
    <t>Care este lățimea tipică a gardurilor vii/parcelelor de plante lemnoase?</t>
  </si>
  <si>
    <t>Vilken är den typiska storleken på dina träddungar, buskar, häckar?</t>
  </si>
  <si>
    <t>woody_plants_prune</t>
  </si>
  <si>
    <t>Wie oft werden die Gehölze zurückgeschnitten?</t>
  </si>
  <si>
    <t>How often do you prune woody plants?</t>
  </si>
  <si>
    <t>À quelle fréquence taillez-vous les plantes ligneuses ?</t>
  </si>
  <si>
    <t>Com que frequência se podam as plantas lenhosas?</t>
  </si>
  <si>
    <t>Cât de des tăiați plantele lemnoase?</t>
  </si>
  <si>
    <t>Hur ofta beskär du vedartade växter?</t>
  </si>
  <si>
    <t>hedgerows_mngmnt</t>
  </si>
  <si>
    <t>Wie pflegen Sie Ihre Hecken?</t>
  </si>
  <si>
    <t>How do you manage your hedgerows?</t>
  </si>
  <si>
    <t>Comment gérez-vous vos haies ?</t>
  </si>
  <si>
    <t>Come gestisce le siepi aziendali?</t>
  </si>
  <si>
    <t>Hoe beheer je je hagen?</t>
  </si>
  <si>
    <t>Como é que gere as suas sebes?</t>
  </si>
  <si>
    <t>Cum vă gestionați gardurile vii?</t>
  </si>
  <si>
    <t>Hur sköter du dina häckar?</t>
  </si>
  <si>
    <t>Orchards</t>
  </si>
  <si>
    <t>orchard_density</t>
  </si>
  <si>
    <t>Wenn Sie einen Obstgarten haben, wie hoch ist die Dichte der Bäume im Obstgarten?</t>
  </si>
  <si>
    <t>If you have an orchard, what is the density of trees in the orchard?</t>
  </si>
  <si>
    <t>Si vous avez un verger, quelle est la densité des arbres dans le verger ?</t>
  </si>
  <si>
    <t>Se tem um pomar, qual é a densidade de árvores no pomar?</t>
  </si>
  <si>
    <t>Dacă aveți o livadă, care este densitatea pomilor din livadă?</t>
  </si>
  <si>
    <t>Om du har en fruktodling, hur många träd har du per hektar?</t>
  </si>
  <si>
    <t>Protection of natural areas</t>
  </si>
  <si>
    <t>sac_pcnt</t>
  </si>
  <si>
    <t>Which is the percentage of SAC (Special Area of Conservation according to the European Union's Habitats Directive 92/43/EEC) on your farm?</t>
  </si>
  <si>
    <t>Quel est le pourcentage de zone Natura 2000 ou ZSC (zone spéciale de conservation selon la directive Habitats 92/43/CEE de l'Union européenne) dans votre exploitation ?</t>
  </si>
  <si>
    <t>Qual é a percentagem de ZEC (Zona Especial de Conservação de acordo com a Diretiva Habitats 92/43/CEE da União Europeia) na sua exploração?</t>
  </si>
  <si>
    <t>Care este procentul de ZCES (Zonă Specială de Conservare conform Directivei Habitate 92/43/CEE a Uniunii Europene) din ferma dumneavoastră?</t>
  </si>
  <si>
    <t>Hur stor andel av gårdens areal är naturbetesmarker med särskilda värden?</t>
  </si>
  <si>
    <t>Riparian margins</t>
  </si>
  <si>
    <t>Har du stränder med naturlig vegetation?</t>
  </si>
  <si>
    <t>Birds</t>
  </si>
  <si>
    <t>nocturnal_bird_boxes</t>
  </si>
  <si>
    <t>Haben Sie in Ihrem neu gebauten Stadel/Stall Nistkästen für nachtaktive Vögel eingebaut?</t>
  </si>
  <si>
    <t>Do you have nest boxes in your recently built barns/sheds to shelter nocturnal birds?</t>
  </si>
  <si>
    <t>Avez-vous des nichoirs dans vos granges/abris récemment construits pour abriter les oiseaux nocturnes ?</t>
  </si>
  <si>
    <t>Ha delle casette-nido nei suoi fienili/capannoni di recente costruzione per ospitare gli uccelli notturni?</t>
  </si>
  <si>
    <t>Tem caixas-ninho nos seus celeiros/galpões recentemente construídos para abrigar aves nocturnas?</t>
  </si>
  <si>
    <t>Aveți cutii de cuiburi în hambarele/șoproanele recent construite pentru a adăposti păsările nocturne?</t>
  </si>
  <si>
    <t>Har du fågelholkar i dina nybyggda ekonomibyggnader för att ge skydd åt nattaktiva fåglar?</t>
  </si>
  <si>
    <t>Ist Ihr Stall so gebaut, dass keine Vögel  gefährdet oder gefangen werden?</t>
  </si>
  <si>
    <t>Il fienile aziendale è costruito in modo da non danneggiare e intrappolare gli uccelli?</t>
  </si>
  <si>
    <t>O seu celeiro está construído de forma a não prejudicar/aprisionar as aves?</t>
  </si>
  <si>
    <t>Este hambarul dumneavoastră construit în așa fel încât să nu dăuneze/capteze păsările?</t>
  </si>
  <si>
    <t>Är din ladugård byggd på ett sätt så att den inte skadar/fångar fåglar?</t>
  </si>
  <si>
    <t>Connectivity</t>
  </si>
  <si>
    <t>Sind die Landschaftselemente (z. B. Hecken, durchgehende lineare Strukturen mit Gehölzen, extensiv bewirtschaftetes Grünland usw.) mit Ihrem Stadel/Stall räumlich verbunden?</t>
  </si>
  <si>
    <t>Is there a connection between the landscape elements (e.g. hedgerows, continuous linear structures with woody plants, extensively managed grassland, etc.) and your barn?</t>
  </si>
  <si>
    <t>Esiste una connessione tra gli elementi del paesaggio ed il fienile aziendale? (ad esempio, siepi, strutture lineari continue con piante legnose, prati gestiti in modo estensivo, ecc.)</t>
  </si>
  <si>
    <t>Existe uma ligação entre os elementos da paisagem (por exemplo, sebes, estruturas lineares contínuas com plantas lenhosas, pastagens geridas de forma extensiva, etc.) e o seu celeiro?</t>
  </si>
  <si>
    <t>Există o legătură între elementele peisajului (de exemplu, garduri vii, structuri liniare continue cu plante lemnoase, pășuni gestionate extensiv etc.) și hambarul dumneavoastră?</t>
  </si>
  <si>
    <t>Finns det ett samband mellan landskapselementen (t.ex. häckar, kontinuerliga linjära strukturer med vedartade växter, extensivt skött gräsmark, etc.) och din ladugård?</t>
  </si>
  <si>
    <t>Food supply for insects</t>
  </si>
  <si>
    <t>flowering_grassland</t>
  </si>
  <si>
    <t>Gibt es in Ihrem Betrieb zwischen Februar und Oktober blühende Grünlandvegetation?</t>
  </si>
  <si>
    <t>Do you have flowering grassland vegetation between February and October on your farm?</t>
  </si>
  <si>
    <t>Heb je tussen februari en oktober bloeiende graslandvegetatie op je boerderij?</t>
  </si>
  <si>
    <t>Existe vegetação herbácea florida entre fevereiro e outubro na sua exploração?</t>
  </si>
  <si>
    <t>Aveți vegetație de pajiști înflorite între februarie și octombrie în ferma dumneavoastră?</t>
  </si>
  <si>
    <t>Har du blommande gräsmarksvegetation mellan februari och oktober på din gård?</t>
  </si>
  <si>
    <t>Control of invasive species</t>
  </si>
  <si>
    <t>invasive species</t>
  </si>
  <si>
    <t>Come controlla le specie invasive (animali/piante in rapida crescita) nella sua azienda agricola?</t>
  </si>
  <si>
    <t>Cum controlați speciile invazive (animale/plante cu o abundență în creștere rapidă) în ferma dumneavoastră?</t>
  </si>
  <si>
    <t>always_sometimes_never</t>
  </si>
  <si>
    <t>Wie oft mähen Sie Ihre Wiesen von der Mitte ausgehend?</t>
  </si>
  <si>
    <t>How often do you mow your meadows beginning from the centre?</t>
  </si>
  <si>
    <t>Com que frequência corta os seus prados, começando pelo centro?</t>
  </si>
  <si>
    <t>Cât de des vă cosiți fânețele începând din centrul lor?</t>
  </si>
  <si>
    <t>Hur ofta slår du dina vallar med början från mitten?</t>
  </si>
  <si>
    <t>Ist der Mähzeitpunkt auf den Schutz bodenbrütender Vögel abgestimmt?</t>
  </si>
  <si>
    <t>Is the mowing period tailored to protect ground nesting birds?</t>
  </si>
  <si>
    <t>La période de fauche est-elle adaptée pour protéger les oiseaux nichant au sol ?</t>
  </si>
  <si>
    <t>Imposta il calendario degli sfalci tenendo in considerazione l’epoca riproduttiva degli uccelli nidificanti nel suolo?</t>
  </si>
  <si>
    <t>Is de maaiperiode afgestemd op de bescherming van nestelende vogels?</t>
  </si>
  <si>
    <t>O período de corte é adaptado para proteger as aves que nidificam no solo?</t>
  </si>
  <si>
    <t>Este perioada de cosire adaptată pentru a proteja păsările care cuibăresc la sol?</t>
  </si>
  <si>
    <t>Är slåttertidpunkten anpassad för att skydda markhäckande fåglar?</t>
  </si>
  <si>
    <t>utilisation_combination</t>
  </si>
  <si>
    <t>Welcher Prozentsatz des Grünlands in Ihrem Betrieb wird durch eine Kombination von Nutzungsmethoden (Beweidung, Mahd) bewirtschaftet?</t>
  </si>
  <si>
    <t>Which percentage of grassland at your farm incorporates a combination of utilisation practices (grazing, mowing)?</t>
  </si>
  <si>
    <t>Qual è la percentuale di superfici foraggere della sua azienda che prevede una utilizzazione mista pascolo e sfalcio?</t>
  </si>
  <si>
    <t>Qual a percentagem de prados na sua exploração que incorpora uma combinação de práticas de utilização (pastoreio, ceifa)?</t>
  </si>
  <si>
    <t>Care este procentul de pășune din ferma dumneavoastră care încorporează o combinație de practici de utilizare (pășunat, cosit)?</t>
  </si>
  <si>
    <t>Vilken andel av gräsmarken på din gård innehåller en kombination av användningsmetoder (bete, slåtter)?</t>
  </si>
  <si>
    <t>Werden Weidereste (Geilstellen) mehr als einmal pro Jahr gemäht?</t>
  </si>
  <si>
    <t>Are grazing refusals (urine/dung) patches being mown more than once per year?</t>
  </si>
  <si>
    <t>Worden mest- en urineplekken meer dan één keer per jaar gemaaid?</t>
  </si>
  <si>
    <t>As áreas da pastagem  com  urina/estrume estão a ser ceifadas mais do que uma vez por ano?</t>
  </si>
  <si>
    <t>Se cosesc mai mult de o dată pe an parcelele de refuz de pășunat (urină/balegă)?</t>
  </si>
  <si>
    <t>Putsas eventuella rator mer än en gång per år?</t>
  </si>
  <si>
    <t>nitrogen</t>
  </si>
  <si>
    <t>Wie viel Gesamtstickstoff (aus Mineral- und Wirtschaftsdüngern) wird auf extensivem Grünland ausgebracht?</t>
  </si>
  <si>
    <t>How much total nitrogen (chemical fertilisers and manures) is applied to extensive grasslands?</t>
  </si>
  <si>
    <t>Qual é a quantidade de azoto total (fertilizantes químicos e estrume) aplicada aos prados extensivos?</t>
  </si>
  <si>
    <t>Cât de mult azot total (îngrășăminte chimice și îngrășăminte de grajd) este aplicat pe pajiștile extensive?</t>
  </si>
  <si>
    <t>Hur mycket totalt kväve (mineralgödsel och stallgödsel, förutom betesdjurens träck) tillförs extensiva gräsmarker per år?</t>
  </si>
  <si>
    <t>Livestock management</t>
  </si>
  <si>
    <t>Finden chemische Viehbehandlungen gegen Insekten oder Nematoden auf der Weide statt?</t>
  </si>
  <si>
    <t>Is the livestock chemically treated against insects or nematodes in the field?</t>
  </si>
  <si>
    <t>Il bestiame viene trattato chimicamente contro gli insetti o i nematodi presenti al pascolo?</t>
  </si>
  <si>
    <t>O gado é tratado quimicamente contra insectos ou nemátodos no campo?</t>
  </si>
  <si>
    <t>Animalul este tratat chimic împotriva insectelor sau nematozilor pe câmp?</t>
  </si>
  <si>
    <t>Behandlas betesdjuren kemiskt mot insekter och/eller magtarmparasiter på betet?</t>
  </si>
  <si>
    <t>Infrastructure</t>
  </si>
  <si>
    <t>Paths and roads quality</t>
  </si>
  <si>
    <t>walkdistance_dairycow</t>
  </si>
  <si>
    <t>Vilken är den dagliga sträckan som djuren går till betet?</t>
  </si>
  <si>
    <t>perc_lame_animals</t>
  </si>
  <si>
    <t>Wie hoch ist der Anteil der Tiere, die jedes Jahr lahmen?</t>
  </si>
  <si>
    <t>What proportion of animals are lame each year?</t>
  </si>
  <si>
    <t>Qual a percentagem de animais que ficam coxos todos os anos?</t>
  </si>
  <si>
    <t>Ce proporție de animale sunt șchioape în fiecare an?</t>
  </si>
  <si>
    <t>Hur stor andel av djuren blir halta varje år?</t>
  </si>
  <si>
    <t>no_positive_0_100</t>
  </si>
  <si>
    <t xml:space="preserve">Haben Ihre Triebwege eine unebene Oberfläche? </t>
  </si>
  <si>
    <t xml:space="preserve">Do your paths have uneven surfaces? 
</t>
  </si>
  <si>
    <t xml:space="preserve">I sentieri aziendali hanno superfici accidentate? </t>
  </si>
  <si>
    <t xml:space="preserve">Os seus caminhos têm superfícies irregulares? </t>
  </si>
  <si>
    <t xml:space="preserve">Drumurile dumneavoastră au suprafețe denivelate? </t>
  </si>
  <si>
    <t xml:space="preserve">Har drivgångarna ojämna ytor? </t>
  </si>
  <si>
    <t>Access to shade/shelter</t>
  </si>
  <si>
    <t>shade_access</t>
  </si>
  <si>
    <t xml:space="preserve">Haben die Weidetiere bei Sonnenschein Zugang zu Schatten/Unterstand? </t>
  </si>
  <si>
    <t xml:space="preserve">Em caso de sol, os animais de pasto têm acesso a sombra/abrigo? </t>
  </si>
  <si>
    <t xml:space="preserve">În caz de soare, animalele care pasc au acces la umbră/ adăpost? </t>
  </si>
  <si>
    <t xml:space="preserve">Vid sol, har betesdjuren tillgång till skugga/skydd? </t>
  </si>
  <si>
    <t>Housing</t>
  </si>
  <si>
    <t>cubicles_loosehousing</t>
  </si>
  <si>
    <t>Water access and quality</t>
  </si>
  <si>
    <t>access_fresh_water</t>
  </si>
  <si>
    <t>Do animals have access to fresh clean water at all times (including grazing) ?</t>
  </si>
  <si>
    <t>Hebben dieren altijd toegang tot vers, schoon water (ook tijdens het weiden)?</t>
  </si>
  <si>
    <t>Os animais têm acesso a água fresca e limpa em qualquer altura (incluindo no pasto)?</t>
  </si>
  <si>
    <t>Au animalele acces la apă proaspătă și curată în orice moment (inclusiv pe pășune) ?</t>
  </si>
  <si>
    <t>Har djuren tillgång till friskt och rent vatten hela tiden (inklusive bete)?</t>
  </si>
  <si>
    <t>Nutrition</t>
  </si>
  <si>
    <t>Balanced ration</t>
  </si>
  <si>
    <t>Health management</t>
  </si>
  <si>
    <t>Profilaxy</t>
  </si>
  <si>
    <t>treatment_animal</t>
  </si>
  <si>
    <t>Behandeln Sie die Tiere regelmäßig gegen Parasiten, oder auf der Grundlage von Analysen (Kot und andere)?</t>
  </si>
  <si>
    <t>Is your treatment of animals systematic against parasites or based on analyses (faeces and others)?</t>
  </si>
  <si>
    <t>Le traitement antiparasitaire des animaux est-il systématique ou basé sur des analyses (fèces et autres) ?</t>
  </si>
  <si>
    <t>O seu tratamento dos animais é sistemático ou baseado em análises (fezes e outros?)</t>
  </si>
  <si>
    <t>Tratamentul animalelor este sistematic sau pe bazează pe analize (fecale și altele?)</t>
  </si>
  <si>
    <t>Baseras parasitbehandling av djur på analyser (träckprov etc.)</t>
  </si>
  <si>
    <t>hoove_trimming</t>
  </si>
  <si>
    <t>Sofern Klauenpflege betrieben werden sollte, wie oft erfolgt die Klauenpflege pro Jahr?</t>
  </si>
  <si>
    <t>If the hooves have to be trimmed, how often are they trimmed yearly?</t>
  </si>
  <si>
    <t>Si les onglons ont besoin d’être parés, à quelle fréquence les parez-vous par an ?</t>
  </si>
  <si>
    <t>Se os cascos tiverem de ser aparados, quantas vezes por ano apara os cascos?</t>
  </si>
  <si>
    <t>Dacă copitele trebuie tunse, de câte ori pe an tăiați copitele?</t>
  </si>
  <si>
    <t>Om klövarna behöver verkas, hur många gånger per år verkar du klövarna?</t>
  </si>
  <si>
    <t>frequence_mastitis</t>
  </si>
  <si>
    <t>Wie hoch ist das Vorkommen von Euterentzündungen in Ihrer Herde oder Ihrem Bestand?</t>
  </si>
  <si>
    <t>Qual è l'incidenza della mastite nella sua mandria/gregge?</t>
  </si>
  <si>
    <t>Hoe vaak komt mastitis voor in je kudde of koppel?</t>
  </si>
  <si>
    <t>Qual é a ocorrência de mamite na sua manada ou rebanho?</t>
  </si>
  <si>
    <t>Care este frecvența mastitei în turma sau efectivul dumneavoastră?</t>
  </si>
  <si>
    <t>Vilken är förekomsten av mastit i din besättning?</t>
  </si>
  <si>
    <t>mort_rate</t>
  </si>
  <si>
    <t>Wie hoch ist die Sterblichkeitsrate Ihres Jungtierbestands (zwischen 4 und 12 Monaten)?</t>
  </si>
  <si>
    <t>What is the mortality rate of your young stock (from 4 months to 12 months)?</t>
  </si>
  <si>
    <t>Quel est le taux de mortalité de vos jeunes animaux (de 4 à 12 mois) ?</t>
  </si>
  <si>
    <t>Qual é a taxa de mortalidade dos seus animais jovens (dos 4 meses aos 12 meses)?</t>
  </si>
  <si>
    <t>Care este rata de mortalitate a efectivelor tinere (de la 4 luni la 12 luni)?</t>
  </si>
  <si>
    <t>Hur stor är dödligheten hos dina unga djur (från 4 månader till 12 månader)?</t>
  </si>
  <si>
    <t>Veterinary services</t>
  </si>
  <si>
    <t>call_vet</t>
  </si>
  <si>
    <t>Wann rufen Sie den Tierarzt für kranke/verletzte Tiere, die tierärztliche Hilfe benötigen?</t>
  </si>
  <si>
    <t>When do you call the vet for sick/injured animals that need veterinary attention?</t>
  </si>
  <si>
    <t>Wanneer bel je de dierenarts voor zieke/gewonde dieren die diergeneeskundige hulp nodig hebben?</t>
  </si>
  <si>
    <t>Quando é que chama o veterinário para os animais doentes/feridos que necessitam de cuidados veterinários?</t>
  </si>
  <si>
    <t>Când apelați la veterinar pentru animalele bolnave/accidentate care au nevoie de îngrijiri veterinare?</t>
  </si>
  <si>
    <t>När ringer du veterinären för sjuka/skadade djur som behöver veterinärvård?</t>
  </si>
  <si>
    <t>check_interval</t>
  </si>
  <si>
    <t>Wie oft kontrollieren Sie Weidetiere außer Kühen (Mutterkühe, andere Fleischrinder, Schafe, Ziegen) visuell?</t>
  </si>
  <si>
    <t>Com que frequência controla visualmente os animais em pastoreio, exceto as vacas (vacas em aleitamento, outros bovinos de carne, ovinos, caprinos)</t>
  </si>
  <si>
    <t>Cât de des verificați vizual animalele care au acces la pășunat, cu excepția vacilor (vaci de lapte, alte bovine de carne, oi, capre)</t>
  </si>
  <si>
    <t>Hur ofta utför du tillsyn av betesdjur utom mjölkkor (dikor, andra nötkreatur, får, getter)</t>
  </si>
  <si>
    <t>Animal behavior and welfare</t>
  </si>
  <si>
    <t>Hoof health</t>
  </si>
  <si>
    <t>Lassen Sie Ihre Tiere unter nassen Bedingungen (gesättigte/schlammige Böden) weiden?</t>
  </si>
  <si>
    <t>Do you let your animals graze under wet (saturated/muddy soil) conditions?</t>
  </si>
  <si>
    <t>Laissez-vous vos animaux pâturer dans des conditions humides (sol non portant/boueux) ?</t>
  </si>
  <si>
    <t>Lascia pascolare i suoi animali quando il terreno è saturo di acqua o fangoso?</t>
  </si>
  <si>
    <t>Deixa os seus animais pastar em condições de humidade (solo saturado/lamacento)?</t>
  </si>
  <si>
    <t>Vă lăsați animalele să pască în condiții de umezeală (sol saturat/murdar)?</t>
  </si>
  <si>
    <t>Låter du dina djur beta under våta förhållanden (vattenmättad/lerig jord)?</t>
  </si>
  <si>
    <t>Calf welfare and health</t>
  </si>
  <si>
    <t>Calf health</t>
  </si>
  <si>
    <t>colostrum_3h</t>
  </si>
  <si>
    <t>Wird die Biestmilch innerhalb von 3 Stunden nach der Geburt eingenommen?</t>
  </si>
  <si>
    <t>Is colostrum ingested within 3 hours after birth?</t>
  </si>
  <si>
    <t>Le colostrum est-il ingéré dans les 3 heures suivant la naissance ?</t>
  </si>
  <si>
    <t>O colostro é ingerido nas 3 horas seguintes ao nascimento?</t>
  </si>
  <si>
    <t>Colostrul este ingerat în termen de 3 ore de la naștere?</t>
  </si>
  <si>
    <t>Dricker kalven råmjölk inom 3 timmar efter födseln?</t>
  </si>
  <si>
    <t>colostrum_quality</t>
  </si>
  <si>
    <t>Le colostrum des vaches laitières est-il de bonne qualité ?</t>
  </si>
  <si>
    <t>calves_space</t>
  </si>
  <si>
    <t>Teilen Kälber/Lämmer/Kitze vor dem Absetzen denselben Innenraum mit den älteren Tieren?</t>
  </si>
  <si>
    <t>Do calves/lambs/kids before weaning share the same indoor airspace as the older animals?</t>
  </si>
  <si>
    <t>Les jeunes animaux avant le sevrage partagent-ils le même espace intérieur que les animaux plus âgés ?</t>
  </si>
  <si>
    <t>Os vitelos/cordeiros que estão estabulados antes do desmame, respiram o mesmo ar que os animais mais velhos?</t>
  </si>
  <si>
    <t>Vițeii/vierii/puii înainte de înțărcare împart același spațiu interior cu restul animalelor?</t>
  </si>
  <si>
    <t>Har kalvar/lamm/killingar före avvänjning samma inomhusluft som de äldre djuren?</t>
  </si>
  <si>
    <t>housing_calves</t>
  </si>
  <si>
    <t>Quanto espaço é atribuído por vitelo antes do desmame?</t>
  </si>
  <si>
    <t>Full_Value_Name</t>
  </si>
  <si>
    <t>Field type</t>
  </si>
  <si>
    <t>Select Value</t>
  </si>
  <si>
    <t>Eval Value (%)</t>
  </si>
  <si>
    <t>UNI</t>
  </si>
  <si>
    <t>legumes_sow</t>
  </si>
  <si>
    <t>Ja</t>
  </si>
  <si>
    <t>Oui</t>
  </si>
  <si>
    <t>Sì</t>
  </si>
  <si>
    <t>Sim</t>
  </si>
  <si>
    <t>Da</t>
  </si>
  <si>
    <t>Nein</t>
  </si>
  <si>
    <t>Non</t>
  </si>
  <si>
    <t>Nee</t>
  </si>
  <si>
    <t>Não</t>
  </si>
  <si>
    <t>Nu</t>
  </si>
  <si>
    <t>Nej</t>
  </si>
  <si>
    <t>n.a.</t>
  </si>
  <si>
    <t>&gt; 30%</t>
  </si>
  <si>
    <t>10-20%</t>
  </si>
  <si>
    <t>&lt;10%</t>
  </si>
  <si>
    <t>Alles (100%)</t>
  </si>
  <si>
    <t>Tous (100%)</t>
  </si>
  <si>
    <t>Tutti (100%)</t>
  </si>
  <si>
    <t>Alle (100%)</t>
  </si>
  <si>
    <t>Todos (100%)</t>
  </si>
  <si>
    <t>Toate (100%)</t>
  </si>
  <si>
    <t>Alla (100%)</t>
  </si>
  <si>
    <t>&lt; 70%</t>
  </si>
  <si>
    <t>I do not apply any chemical fertilizers</t>
  </si>
  <si>
    <t>Ich verwende keine Mineraldünger</t>
  </si>
  <si>
    <t>Je n'applique pas d'engrais chimiques</t>
  </si>
  <si>
    <t>Non applico fertilizzanti chimici</t>
  </si>
  <si>
    <t>Ik gebruik geen chemische meststoffen</t>
  </si>
  <si>
    <t>Não aplico quaisquer fertilizantes químicos</t>
  </si>
  <si>
    <t>Nu aplic niciun îngrășământ chimic</t>
  </si>
  <si>
    <t>Jag använder inga kemiska gödselmedel</t>
  </si>
  <si>
    <t>&gt; 80%</t>
  </si>
  <si>
    <t>40-60%</t>
  </si>
  <si>
    <t>&lt; 40%</t>
  </si>
  <si>
    <t>0 - 20%</t>
  </si>
  <si>
    <t>0 kg/Tier</t>
  </si>
  <si>
    <t>0 kg per capo</t>
  </si>
  <si>
    <t>0 kg/dier</t>
  </si>
  <si>
    <t>0 kg/djur</t>
  </si>
  <si>
    <t>0 – 3 kg/Kuh; 0-0,5 kg/kleine Wiederkäuer</t>
  </si>
  <si>
    <t>0 - 3 kg/vache ; 0-0,5 kg/petits ruminants</t>
  </si>
  <si>
    <t>0 - 3 kg / vacca; 0-0,5 kg / piccoli ruminanti</t>
  </si>
  <si>
    <t>0 - 3 kg/koe; 0-0,5 kg /kleine herkauwers</t>
  </si>
  <si>
    <t>0 - 3 kg/vaca; 0-0,5 kg/pequenos ruminantes</t>
  </si>
  <si>
    <t>0 - 3 kg/vacă; 0-0,5 kg /rumegătoare mici</t>
  </si>
  <si>
    <t>0-3 kg/ko; 0-0,5 kg/små idisslare</t>
  </si>
  <si>
    <t>&gt;3 kg/cow; &gt; 0,5 kg /small ruminants</t>
  </si>
  <si>
    <t>&gt;3kg; &gt; 0,5 kg /kleine Wiederkäuer</t>
  </si>
  <si>
    <t>&gt; 3 kg; &gt; 0,5 kg /petits ruminants</t>
  </si>
  <si>
    <t>&gt;3 kg; &gt; 0,5 kg /piccoli ruminanti</t>
  </si>
  <si>
    <t>&gt;3kg; &gt; 0,5 kg /kleine herkauwers</t>
  </si>
  <si>
    <t>&gt;3kg; &gt; 0,5 kg /pequenos ruminantes</t>
  </si>
  <si>
    <t>&gt;3 kg; &gt; 0,5 kg /rumegătoare mici</t>
  </si>
  <si>
    <t>&gt;3 kg; &gt; 0,5 kg /små idisslare</t>
  </si>
  <si>
    <t>Ich füttere in dieser Zeit kein Kraftfutter</t>
  </si>
  <si>
    <t>Je ne donne pas de concentrés pendant cette période</t>
  </si>
  <si>
    <t>Non somministro concentrati in quel periodo</t>
  </si>
  <si>
    <t>Ik voer geen krachtvoer gedurende deze periode</t>
  </si>
  <si>
    <t>Não dou concentrados durante este período</t>
  </si>
  <si>
    <t>Nu hrănesc concentratele în această perioadă</t>
  </si>
  <si>
    <t>Jag utfodrar inte med kraftfoder under denna period</t>
  </si>
  <si>
    <t>&lt; 15%</t>
  </si>
  <si>
    <t>&gt; 15 %</t>
  </si>
  <si>
    <t>&gt; 12 hours</t>
  </si>
  <si>
    <t>&gt; 12 Stunden</t>
  </si>
  <si>
    <t>&gt; 12 heures</t>
  </si>
  <si>
    <t>&gt; 12 ore</t>
  </si>
  <si>
    <t>&gt; 12 uur</t>
  </si>
  <si>
    <t>&gt; 12 horas</t>
  </si>
  <si>
    <t>&gt; 12 timmar</t>
  </si>
  <si>
    <t>&lt; 12 Stunden</t>
  </si>
  <si>
    <t>&lt; 12 heures</t>
  </si>
  <si>
    <t>&lt; 12 ore</t>
  </si>
  <si>
    <t>&lt; 12 uur</t>
  </si>
  <si>
    <t>&lt; 12 horas</t>
  </si>
  <si>
    <t>&lt; 12 timmar</t>
  </si>
  <si>
    <t>No grazing</t>
  </si>
  <si>
    <t>Kein Weidegang</t>
  </si>
  <si>
    <t>Pas de pâturage</t>
  </si>
  <si>
    <t>Non pascolano</t>
  </si>
  <si>
    <t>Geen beweiding</t>
  </si>
  <si>
    <t>Sem pastoreio</t>
  </si>
  <si>
    <t>Fără pășunat</t>
  </si>
  <si>
    <t>Inget bete</t>
  </si>
  <si>
    <t>0 kg/animale</t>
  </si>
  <si>
    <t>0 - 3 kg/Kuh; 0-0,5 kg/kleine Wiederkäuer</t>
  </si>
  <si>
    <t>0 - 3 kg/ko; 0-0,5 kg/små idisslare</t>
  </si>
  <si>
    <t>&gt;3 kg; &gt; 0,5 kg /kleine Wiederkäuer</t>
  </si>
  <si>
    <t>&gt;3 kg; &gt; 0,5 kg /rumicile mici</t>
  </si>
  <si>
    <t>&gt; 6 hours</t>
  </si>
  <si>
    <t>&gt; 6 Stunden</t>
  </si>
  <si>
    <t>&gt; 6 heures</t>
  </si>
  <si>
    <t>&gt; 6 ore</t>
  </si>
  <si>
    <t>&gt; 6 uur</t>
  </si>
  <si>
    <t>&gt; 6 horas</t>
  </si>
  <si>
    <t>&gt; 6 timmar</t>
  </si>
  <si>
    <t>&lt; 6 Stunden</t>
  </si>
  <si>
    <t>&lt; 6 heures</t>
  </si>
  <si>
    <t>&lt; 6 ore</t>
  </si>
  <si>
    <t>&lt; 6 uur</t>
  </si>
  <si>
    <t>&lt; 6 horas</t>
  </si>
  <si>
    <t>&lt; 6 timmar</t>
  </si>
  <si>
    <t>Not on pasture</t>
  </si>
  <si>
    <t>Nicht auf der Weide</t>
  </si>
  <si>
    <t>Pas en pâturage</t>
  </si>
  <si>
    <t>Niet op de wei</t>
  </si>
  <si>
    <t>Não em pastagens</t>
  </si>
  <si>
    <t>Nu pe pășune</t>
  </si>
  <si>
    <t>Inte på bete</t>
  </si>
  <si>
    <t>Produced on farm</t>
  </si>
  <si>
    <t>Auf dem eigenen Betrieb erzeugt</t>
  </si>
  <si>
    <t>Produit à la ferme</t>
  </si>
  <si>
    <t>Li produco in azienda</t>
  </si>
  <si>
    <t>Geproduceerd op boerderij</t>
  </si>
  <si>
    <t>Produzido na exploração</t>
  </si>
  <si>
    <t>Produs la fermă</t>
  </si>
  <si>
    <t>Producerat på gården</t>
  </si>
  <si>
    <t>&lt;50 km vom Betrieb entfernt</t>
  </si>
  <si>
    <t>&lt;50 km de l'exploitation</t>
  </si>
  <si>
    <t xml:space="preserve">Da meno di 50 km </t>
  </si>
  <si>
    <t>&lt;50 km van de boerderij</t>
  </si>
  <si>
    <t>&lt;50 km da exploração</t>
  </si>
  <si>
    <t>&lt;50 km de la fermă</t>
  </si>
  <si>
    <t>&lt;50 km från anläggningen</t>
  </si>
  <si>
    <t>50 - 200 km from the farm</t>
  </si>
  <si>
    <t>50 - 200 km vom Betrieb entfernt</t>
  </si>
  <si>
    <t xml:space="preserve">50 - 200 km de l'exploitation </t>
  </si>
  <si>
    <t>Tra 50 e 200 km dalla fattoria</t>
  </si>
  <si>
    <t>50 - 200 km van de boerderij</t>
  </si>
  <si>
    <t>50 - 200 km de distância da exploração</t>
  </si>
  <si>
    <t>50 - 200 km distanță de fermă</t>
  </si>
  <si>
    <t>50 - 200 km  från anläggningen</t>
  </si>
  <si>
    <t>&gt; 200 km from the farm</t>
  </si>
  <si>
    <t>&gt; 200 km vom Betrieb entfernt</t>
  </si>
  <si>
    <t>&gt; 200 km de l'exploitation</t>
  </si>
  <si>
    <t>&gt; 200 km dalla fattoria</t>
  </si>
  <si>
    <t>&gt; 200 km van de boerderij</t>
  </si>
  <si>
    <t>&gt; 200 km de distância da exploração</t>
  </si>
  <si>
    <t>&gt; 200 km distanță de fermă</t>
  </si>
  <si>
    <t>&gt; 200 km från anläggningen</t>
  </si>
  <si>
    <t>5-10%</t>
  </si>
  <si>
    <t>NA (I am not allowed to reseed or overseed my grasslands)</t>
  </si>
  <si>
    <t>NA (Ich darf mein Grünland nicht neu ansäen oder nachsäen)</t>
  </si>
  <si>
    <t>NA (Je n'ai pas le droit de réensemencer ou de sursemer mes prairies)</t>
  </si>
  <si>
    <t>Non mi è permesso riseminare o sovra-seminare i miei pascoli</t>
  </si>
  <si>
    <t>N.V.T. (Ik mag mijn grasland niet opnieuw inzaaien of doorzaaien)</t>
  </si>
  <si>
    <t>NA (Não estou autorizado a semear de novo ou de novo as minhas pastagens</t>
  </si>
  <si>
    <t>NA (Nu am voie să reîmpăduresc sau să-mi însămânțez sau să-mi supraînsămânțez pajiștile.</t>
  </si>
  <si>
    <t>NA (Jag får inte så om eller stödså mina slåttervallar</t>
  </si>
  <si>
    <t>&gt;90%</t>
  </si>
  <si>
    <t>&lt;70%</t>
  </si>
  <si>
    <t>3 % oder mehr</t>
  </si>
  <si>
    <t>&gt;= 3%</t>
  </si>
  <si>
    <t>&gt;3%</t>
  </si>
  <si>
    <t>less than 3%</t>
  </si>
  <si>
    <t>weniger als 3 %</t>
  </si>
  <si>
    <t>&lt;3%</t>
  </si>
  <si>
    <t>All 3 options</t>
  </si>
  <si>
    <t>Alle 3 Optionen</t>
  </si>
  <si>
    <t>Les 3 options</t>
  </si>
  <si>
    <t>Applico tutte le opzioni</t>
  </si>
  <si>
    <t>Alle 3 opties</t>
  </si>
  <si>
    <t>Todas as 3 opções</t>
  </si>
  <si>
    <t>Toate cele 3 opțiuni</t>
  </si>
  <si>
    <t>Alla 3 alternativen</t>
  </si>
  <si>
    <t>Nur 2 Optionen</t>
  </si>
  <si>
    <t>Seulement 2 options</t>
  </si>
  <si>
    <t>Applico solo 2 opzioni</t>
  </si>
  <si>
    <t>2 van de 3opties</t>
  </si>
  <si>
    <t>Apenas 2 opções</t>
  </si>
  <si>
    <t>Doar 2 opțiuni</t>
  </si>
  <si>
    <t>Endast 2 alternativ</t>
  </si>
  <si>
    <t>Just 1/0 options</t>
  </si>
  <si>
    <t>Nur 1/0-Optionen</t>
  </si>
  <si>
    <t>Seulement des options 1/0</t>
  </si>
  <si>
    <t>Applico solo 1 opzione o nessuna delle tre</t>
  </si>
  <si>
    <t>Geen of 1 van de 3  opties</t>
  </si>
  <si>
    <t>Apenas opções 1/0</t>
  </si>
  <si>
    <t>Doar 1/0 opțiuni</t>
  </si>
  <si>
    <t>Endast 1/0 alternativ</t>
  </si>
  <si>
    <t>I do not apply any chemical nitrogen</t>
  </si>
  <si>
    <t>Ich verwende keine Stickstoffmineraldünger</t>
  </si>
  <si>
    <t>Je n'applique pas d'azote chimique</t>
  </si>
  <si>
    <t>Non applico azoto chimico</t>
  </si>
  <si>
    <t>Ik gebruik geen chemische stikstof</t>
  </si>
  <si>
    <t>Não aplico qualquer azoto químico</t>
  </si>
  <si>
    <t>Nu aplic nici un azot chimic</t>
  </si>
  <si>
    <t>Jag applicerar inte något kemiskt kväve</t>
  </si>
  <si>
    <t>&lt;80 kg N/ha</t>
  </si>
  <si>
    <t>80 -150 kg N/ha</t>
  </si>
  <si>
    <t>150-200 kg N/ha</t>
  </si>
  <si>
    <t>&lt;100 kg N/ha</t>
  </si>
  <si>
    <t>100-200 kg N/ha</t>
  </si>
  <si>
    <t>At least every 1-2 years</t>
  </si>
  <si>
    <t>Mindestens alle 1 - 2 Jahre</t>
  </si>
  <si>
    <t>Tous les 1 à 2 ans</t>
  </si>
  <si>
    <t>Ogni 1 - 2 anni</t>
  </si>
  <si>
    <t>Elke 1 - 2 jaar</t>
  </si>
  <si>
    <t>A cada 1 - 2 anos</t>
  </si>
  <si>
    <t>La fiecare 1 - 2 ani</t>
  </si>
  <si>
    <t>Vart 1:a - 2:a år</t>
  </si>
  <si>
    <t>Alle 3 oder mehr Jahre</t>
  </si>
  <si>
    <t>3 ans ou plus</t>
  </si>
  <si>
    <t>3 o più anni</t>
  </si>
  <si>
    <t>3 of meer jaar</t>
  </si>
  <si>
    <t>3 anos ou mais</t>
  </si>
  <si>
    <t>3 sau mai mulți ani</t>
  </si>
  <si>
    <t>Vart 3:e år eller mer</t>
  </si>
  <si>
    <t>≥ 2 breeds</t>
  </si>
  <si>
    <t>≥ 2 Rassen</t>
  </si>
  <si>
    <t>≥ 2 races</t>
  </si>
  <si>
    <t>Sì, più di 2 razze</t>
  </si>
  <si>
    <t>≥ 2 rassen</t>
  </si>
  <si>
    <t>≥ 2 raças</t>
  </si>
  <si>
    <t>≥ 2 rase</t>
  </si>
  <si>
    <t>≥2 raser</t>
  </si>
  <si>
    <t>1 Rasse</t>
  </si>
  <si>
    <t>1 race</t>
  </si>
  <si>
    <t>No, solo 1 razza</t>
  </si>
  <si>
    <t>1 ras</t>
  </si>
  <si>
    <t>1 raça</t>
  </si>
  <si>
    <t>1 rasă</t>
  </si>
  <si>
    <t>≥ 3 types</t>
  </si>
  <si>
    <t>≥ 3 Typen</t>
  </si>
  <si>
    <t>Almeno 3 tipi</t>
  </si>
  <si>
    <t>≥ 3 soorten</t>
  </si>
  <si>
    <t>≥ 3 tipos</t>
  </si>
  <si>
    <t>≥ 3 tipuri</t>
  </si>
  <si>
    <t>≥3 typer</t>
  </si>
  <si>
    <t>2 Typen</t>
  </si>
  <si>
    <t>2 tipi</t>
  </si>
  <si>
    <t>2 soorten</t>
  </si>
  <si>
    <t>2 tipos</t>
  </si>
  <si>
    <t>2 tipuri</t>
  </si>
  <si>
    <t>2 typer</t>
  </si>
  <si>
    <t>1 type</t>
  </si>
  <si>
    <t>1 Typ</t>
  </si>
  <si>
    <t>1 tipo</t>
  </si>
  <si>
    <t>1 soort</t>
  </si>
  <si>
    <t>1 tip</t>
  </si>
  <si>
    <t>1 typ</t>
  </si>
  <si>
    <t xml:space="preserve">≥ 10 species </t>
  </si>
  <si>
    <t xml:space="preserve">≥ 10 Arten </t>
  </si>
  <si>
    <t xml:space="preserve">≥ 10 espèces </t>
  </si>
  <si>
    <t xml:space="preserve">≥ 10 specie </t>
  </si>
  <si>
    <t xml:space="preserve">≥ 10 soorten </t>
  </si>
  <si>
    <t xml:space="preserve">≥ 10 espécies </t>
  </si>
  <si>
    <t xml:space="preserve">≥ 10 specii </t>
  </si>
  <si>
    <t xml:space="preserve">≥10 arter </t>
  </si>
  <si>
    <t xml:space="preserve">Between 10 and 5 species </t>
  </si>
  <si>
    <t xml:space="preserve">Zwischen 10 und 5 Arten </t>
  </si>
  <si>
    <t xml:space="preserve">Entre 10 et 5 espèces </t>
  </si>
  <si>
    <t xml:space="preserve">Tra 10 e 5 specie </t>
  </si>
  <si>
    <t xml:space="preserve">Tussen 10 en 5 soorten </t>
  </si>
  <si>
    <t xml:space="preserve">Entre 10 e 5 espécies </t>
  </si>
  <si>
    <t xml:space="preserve">Între 10 și 5 specii </t>
  </si>
  <si>
    <t xml:space="preserve">Mellan 10 och 5 arter </t>
  </si>
  <si>
    <t>Zwischen 5 und 3 Arten</t>
  </si>
  <si>
    <t>Entre 5 et 3 espèces</t>
  </si>
  <si>
    <t>Tra 5 e 3 specie</t>
  </si>
  <si>
    <t>Tussen 5 en 3 soorten</t>
  </si>
  <si>
    <t>Entre 5 e 3 espécies</t>
  </si>
  <si>
    <t>Între 5 și 3 specii</t>
  </si>
  <si>
    <t>Mellan 5 och 3 arter</t>
  </si>
  <si>
    <t>Less than 3 species</t>
  </si>
  <si>
    <t>Weniger als 3 Arten</t>
  </si>
  <si>
    <t>Moins de 3 espèces</t>
  </si>
  <si>
    <t>Meno di 3 specie</t>
  </si>
  <si>
    <t>Minder dan 3 soorten</t>
  </si>
  <si>
    <t>Menos de 3 espécies</t>
  </si>
  <si>
    <t>Mai puțin de 3 specii</t>
  </si>
  <si>
    <t>Mindre än 3 arter</t>
  </si>
  <si>
    <t>3 or more</t>
  </si>
  <si>
    <t>3 oder mehr</t>
  </si>
  <si>
    <t>3 ou plus</t>
  </si>
  <si>
    <t>3 o più</t>
  </si>
  <si>
    <t>3 of meer</t>
  </si>
  <si>
    <t>3 ou mais</t>
  </si>
  <si>
    <t>3 sau mai multe</t>
  </si>
  <si>
    <t>3 eller fler</t>
  </si>
  <si>
    <t>No forage crops are sown.</t>
  </si>
  <si>
    <t>Ich betreibe keinen Futterbau.</t>
  </si>
  <si>
    <t>Aucune culture fourragère n'est semée.</t>
  </si>
  <si>
    <t>Non vengono seminate colture foraggere.</t>
  </si>
  <si>
    <t>Er worden geen voedergewassen gezaaid.</t>
  </si>
  <si>
    <t>Não são semeadas culturas forrageiras.</t>
  </si>
  <si>
    <t>Nu se însămânțează culturi furajere.</t>
  </si>
  <si>
    <t>Inga fodergrödor sås.</t>
  </si>
  <si>
    <t>Late winter/early spring</t>
  </si>
  <si>
    <t>Spätwinter/Frühjahr</t>
  </si>
  <si>
    <t>Fin de l'hiver/début du printemps</t>
  </si>
  <si>
    <t>Fine inverno/inizio primavera</t>
  </si>
  <si>
    <t>Late winter/vroege lente</t>
  </si>
  <si>
    <t>Final do inverno/início da primavera</t>
  </si>
  <si>
    <t>Iarnă târzie/primăvara timpurie</t>
  </si>
  <si>
    <t>Senvinter/tidig vår</t>
  </si>
  <si>
    <t>Herbst</t>
  </si>
  <si>
    <t>Automne</t>
  </si>
  <si>
    <t>Autunno</t>
  </si>
  <si>
    <t>Herfst</t>
  </si>
  <si>
    <t>outono</t>
  </si>
  <si>
    <t>Toamna</t>
  </si>
  <si>
    <t>Höst</t>
  </si>
  <si>
    <t>1-5%</t>
  </si>
  <si>
    <t>≤ 3 years</t>
  </si>
  <si>
    <t>≤ 3 Jahre</t>
  </si>
  <si>
    <t>≤ 3 ans</t>
  </si>
  <si>
    <t>≤ 3 anni</t>
  </si>
  <si>
    <t>≤ 3 jaar</t>
  </si>
  <si>
    <t>≤ 3 anos</t>
  </si>
  <si>
    <t>≤ 3 ani</t>
  </si>
  <si>
    <t>≤3 år</t>
  </si>
  <si>
    <t>4-7 Jahre</t>
  </si>
  <si>
    <t>4-7 ans</t>
  </si>
  <si>
    <t>4-7 anni</t>
  </si>
  <si>
    <t>4-7 jaar</t>
  </si>
  <si>
    <t>4-7 anos</t>
  </si>
  <si>
    <t>4-7 ani</t>
  </si>
  <si>
    <t>4-7 år</t>
  </si>
  <si>
    <t xml:space="preserve">≥ 8 years </t>
  </si>
  <si>
    <t xml:space="preserve">≥ 8 Jahre </t>
  </si>
  <si>
    <t xml:space="preserve">≥ 8 ans </t>
  </si>
  <si>
    <t xml:space="preserve">≥ 8 anni </t>
  </si>
  <si>
    <t xml:space="preserve">≥ 8 jaar </t>
  </si>
  <si>
    <t xml:space="preserve">≥ 8 anos </t>
  </si>
  <si>
    <t xml:space="preserve">≥ 8 ani </t>
  </si>
  <si>
    <t xml:space="preserve">≥8 år </t>
  </si>
  <si>
    <t>50-70%</t>
  </si>
  <si>
    <t>30-49%</t>
  </si>
  <si>
    <t>&lt;30%</t>
  </si>
  <si>
    <t>0.1-5%</t>
  </si>
  <si>
    <t>Connected to 2 other areas</t>
  </si>
  <si>
    <t>Verbunden mit 2 anderen Bereichen</t>
  </si>
  <si>
    <t>Connecté à 2 autres zones</t>
  </si>
  <si>
    <t>Si, sono collegate ad altre due aree</t>
  </si>
  <si>
    <t>Verbonden met 2 andere gebieden</t>
  </si>
  <si>
    <t>Ligado a 2 outras áreas</t>
  </si>
  <si>
    <t>Conectat la alte 2 zone</t>
  </si>
  <si>
    <t>Ansluten till 2 andra områden</t>
  </si>
  <si>
    <t>Verbunden mit 1 anderen Bereich</t>
  </si>
  <si>
    <t>Connecté à 1 autre zone</t>
  </si>
  <si>
    <t>Sì, sono collegate ad un’altra area</t>
  </si>
  <si>
    <t>Verbonden met 1 ander gebied</t>
  </si>
  <si>
    <t>Ligado a 1 outra área</t>
  </si>
  <si>
    <t>Conectat la 1 altă zonă</t>
  </si>
  <si>
    <t>Ansluten till 1 annat område</t>
  </si>
  <si>
    <t>Not connected</t>
  </si>
  <si>
    <t>Nicht verbunden</t>
  </si>
  <si>
    <t>Non connecté</t>
  </si>
  <si>
    <t>No, non sono collegate</t>
  </si>
  <si>
    <t>Niet aangesloten</t>
  </si>
  <si>
    <t>Não ligado</t>
  </si>
  <si>
    <t>Nu este conectat</t>
  </si>
  <si>
    <t>Ej ansluten</t>
  </si>
  <si>
    <t>Yes, they are carefully managed and monitored</t>
  </si>
  <si>
    <t>Ja, sie werden sorgfältig gepflegt und überwacht.</t>
  </si>
  <si>
    <t>Oui, ils sont gérés et contrôlés avec soin</t>
  </si>
  <si>
    <t>Sì, e sono gestiti e monitorati con attenzione</t>
  </si>
  <si>
    <t>Ja, ze worden zorgvuldig beheerd en gecontroleerd</t>
  </si>
  <si>
    <t>Sim, são cuidadosamente geridos e controlados</t>
  </si>
  <si>
    <t>Da, acestea sunt gestionate și monitorizate cu atenție</t>
  </si>
  <si>
    <t>Ja, de hanteras och övervakas noggrant</t>
  </si>
  <si>
    <t>Ja, aber es findet keine Pflege oder Überwachung statt</t>
  </si>
  <si>
    <t>Oui, mais aucune gestion ou surveillance n'est appliquée</t>
  </si>
  <si>
    <t>Sì, ma non sono gestiti o monitorati</t>
  </si>
  <si>
    <t>Ja, maar er wordt geen beheer of monitoring toegepast</t>
  </si>
  <si>
    <t>Sim, mas não é aplicada qualquer gestão ou controlo</t>
  </si>
  <si>
    <t>Da, dar nu se aplică niciun fel de gestionare sau monitorizare</t>
  </si>
  <si>
    <t>Ja, men ingen styrning eller övervakning tillämpas</t>
  </si>
  <si>
    <t>Ja, sie sind vor menschlicher Störung und Weidedruck geschützt (z. B. durch Zäune).</t>
  </si>
  <si>
    <t>Oui, ils sont protégés de la pression humaine et du pâturage (par exemple, clôturés).</t>
  </si>
  <si>
    <t>Sì, e sono non calpestabili da uomini e animali (ad es., sono recintati).</t>
  </si>
  <si>
    <t>Ja, ze zijn beschermd tegen menselijke en grazende druk (bijv. omheind)</t>
  </si>
  <si>
    <t>Sim, estão protegidos da pressão humana e do pastoreio (por exemplo, vedados)</t>
  </si>
  <si>
    <t>Da, sunt protejate de presiunea umană și de pășunat (de exemplu, sunt împrejmuite).</t>
  </si>
  <si>
    <t>Ja, de är skyddade från förstörande mänsklig påverkan och betestryck</t>
  </si>
  <si>
    <t>Yes, but they are not protected</t>
  </si>
  <si>
    <t>Ja, aber sie sind nicht geschützt</t>
  </si>
  <si>
    <t>Oui, mais ils ne sont pas protégés</t>
  </si>
  <si>
    <t>Sì, ma non sono delimitati</t>
  </si>
  <si>
    <t>Ja, maar ze zijn niet beschermd</t>
  </si>
  <si>
    <t>Sim, mas não estão protegidos</t>
  </si>
  <si>
    <t>Da, dar ele nu sunt protejate</t>
  </si>
  <si>
    <t>Ja, men de är inte skyddade</t>
  </si>
  <si>
    <t>Contorted and winding</t>
  </si>
  <si>
    <t>Verwinkelt und gewunden</t>
  </si>
  <si>
    <t>Contorsionnées et sinueuses</t>
  </si>
  <si>
    <t>Contorti e sinuosi</t>
  </si>
  <si>
    <t>Verwrongen en kronkelend</t>
  </si>
  <si>
    <t>Contorcidas e sinuosas</t>
  </si>
  <si>
    <t>contorsionate și întortocheate</t>
  </si>
  <si>
    <t>Slingrande</t>
  </si>
  <si>
    <t>Leicht gekrümmt</t>
  </si>
  <si>
    <t>Légèrement incurvées</t>
  </si>
  <si>
    <t>Leggermente curvi</t>
  </si>
  <si>
    <t>Licht gebogen</t>
  </si>
  <si>
    <t>Ligeiramente curvadas</t>
  </si>
  <si>
    <t>Ușor curbate</t>
  </si>
  <si>
    <t>Svagt böjda</t>
  </si>
  <si>
    <t>Quadrat/Kreis/Rechteck</t>
  </si>
  <si>
    <t>Carré/Cercle/Rectangle</t>
  </si>
  <si>
    <t>Quadrato/Cerchio/Rettangolo</t>
  </si>
  <si>
    <t>Vierkant/Cirkel/Rechthoek</t>
  </si>
  <si>
    <t>Quadrado/Círculo/Retângulo</t>
  </si>
  <si>
    <t>Pătrat / Cerc / Dreptunghi</t>
  </si>
  <si>
    <t>Kvadrat/Cirkel/Rektangel</t>
  </si>
  <si>
    <t>There is no temporary grassland at the farm</t>
  </si>
  <si>
    <t>Auf dem Hof gibt es kein Wechselgrünland</t>
  </si>
  <si>
    <t>Il n'y a pas de prairies temporaires sur la ferme</t>
  </si>
  <si>
    <t>L'azienda non dispone di prati temporanei</t>
  </si>
  <si>
    <t>Er is geen tijdelijk grasland op de boerderij</t>
  </si>
  <si>
    <t>Não existem prados temporários na exploração</t>
  </si>
  <si>
    <t>Nu există pajiști temporare în cadrul fermei</t>
  </si>
  <si>
    <t>Det finns ingen vall på gården</t>
  </si>
  <si>
    <t>Auf dem Hof gibt es kein Dauergrünland</t>
  </si>
  <si>
    <t>Il n'y a pas de prairies permanentes sur la ferme</t>
  </si>
  <si>
    <t>L'azienda non dispone di foraggere permanenti</t>
  </si>
  <si>
    <t>Er is geen blijvend grasland op de boerderij</t>
  </si>
  <si>
    <t>Det finns ingen naturbetesmark på gården</t>
  </si>
  <si>
    <t>There are no arable crops at the farm</t>
  </si>
  <si>
    <t>Auf dem Hof werden keine Ackerkulturen angebaut</t>
  </si>
  <si>
    <t>Il n'y a pas de cultures arables à la ferme</t>
  </si>
  <si>
    <t>L'azienda non coltiva seminativi</t>
  </si>
  <si>
    <t>Er zijn geen akkerbouwgewassen op de boerderij</t>
  </si>
  <si>
    <t>Não existem culturas arvenses na exploração</t>
  </si>
  <si>
    <t>Nu există culturi arabile la fermă</t>
  </si>
  <si>
    <t>Det finns ingen öppen växtodling på gården</t>
  </si>
  <si>
    <t>5-10 ha</t>
  </si>
  <si>
    <t>&gt; 10 ha</t>
  </si>
  <si>
    <t>Il n'y a pas de cultures arables dans l'exploitation</t>
  </si>
  <si>
    <t>Nell'azienda non ci sono appezzamenti di seminativi</t>
  </si>
  <si>
    <t>≥3</t>
  </si>
  <si>
    <t>&gt;4%</t>
  </si>
  <si>
    <t>0.1-2%</t>
  </si>
  <si>
    <t>Continuous linear structures</t>
  </si>
  <si>
    <t>Kontinuierliche lineare Strukturen</t>
  </si>
  <si>
    <t>Les arbres sont connectés entre eux par des haies continues</t>
  </si>
  <si>
    <t>Formano strutture lineari continue</t>
  </si>
  <si>
    <t>Aaneengesloten lineaire structuren</t>
  </si>
  <si>
    <t>Estruturas lineares contínuas</t>
  </si>
  <si>
    <t>Structuri liniare continue</t>
  </si>
  <si>
    <t>Kontinuerliga linjära strukturer</t>
  </si>
  <si>
    <t>Bewaldete Flächen</t>
  </si>
  <si>
    <t>Les zones boisées sont connectées entre elles</t>
  </si>
  <si>
    <t>Formano un bosco frammentato</t>
  </si>
  <si>
    <t>Beboste gebieden</t>
  </si>
  <si>
    <t>Manchas florestais</t>
  </si>
  <si>
    <t>Petice împădurite</t>
  </si>
  <si>
    <t>Skogsbevuxna områden</t>
  </si>
  <si>
    <t>Woody plant patches exist but are not interconnected</t>
  </si>
  <si>
    <t>Es gibt Gehölzflächen, die aber nicht miteinander verbunden sind.</t>
  </si>
  <si>
    <t>Des zones boisées existent mais ne sont pas reliées entre elles.</t>
  </si>
  <si>
    <t>Formano gruppi di piante che non sono interconnessi (macchie isolate)</t>
  </si>
  <si>
    <t>Houtige plantenbebossingen bestaan wel, maar zijn niet onderling verbonden</t>
  </si>
  <si>
    <t>Existem manchas de plantas lenhosas, mas não estão interligadas</t>
  </si>
  <si>
    <t>Există pete de plante lemnoase, dar nu sunt interconectate.</t>
  </si>
  <si>
    <t>Finns många fläckar med vedartade växter, men de är inte sammanlänkade</t>
  </si>
  <si>
    <t>Woody plants are integrated as single elements</t>
  </si>
  <si>
    <t>Gehölze werden als einzelne Elemente integriert</t>
  </si>
  <si>
    <t>Les arbres sont isolés</t>
  </si>
  <si>
    <t>Le piante legnose sono presenti come elementi singoli</t>
  </si>
  <si>
    <t>Houtige planten zijn geïntegreerd als afzonderlijke elementen</t>
  </si>
  <si>
    <t>As plantas lenhosas são integradas como elementos individuais</t>
  </si>
  <si>
    <t>Plantele lemnoase sunt integrate ca elemente unice</t>
  </si>
  <si>
    <t>Vedartade växter finns som få enskilda element</t>
  </si>
  <si>
    <t>There are no woody plants at the farm</t>
  </si>
  <si>
    <t>Auf dem Hof gibt es keine Gehölze</t>
  </si>
  <si>
    <t>Il n'y a pas de plantes ligneuses sur la ferme</t>
  </si>
  <si>
    <t>Non ci sono piante legnose in azienda</t>
  </si>
  <si>
    <t>Er zijn geen houtachtige planten op de boerderij</t>
  </si>
  <si>
    <t>Não existem plantas lenhosas na quinta</t>
  </si>
  <si>
    <t>Nu există plante lemnoase la fermă</t>
  </si>
  <si>
    <t>Det finns inga vedartade växter på gården</t>
  </si>
  <si>
    <t>&gt;3 m wide hedgerows/patches</t>
  </si>
  <si>
    <t>&gt;3 m breite Hecken/Beete</t>
  </si>
  <si>
    <t>Haies/zones boisées de plus de 3m de large</t>
  </si>
  <si>
    <t>Supera i 3 m</t>
  </si>
  <si>
    <t>&gt;3 m brede hagen/bosjes</t>
  </si>
  <si>
    <t>&gt;3 m de largura sebes/patches</t>
  </si>
  <si>
    <t>&gt;3 m lățime garduri vii/parcele</t>
  </si>
  <si>
    <t>&gt;3 m breda häckar/områden</t>
  </si>
  <si>
    <t>2.1-3 m wide hedgerows/patches</t>
  </si>
  <si>
    <t>2,1-3 m breite Hecken/Beete</t>
  </si>
  <si>
    <t>Haies/zones boisées entre 2.1 et 3m de large</t>
  </si>
  <si>
    <t>È compresa tra 2,1 e 3 metri</t>
  </si>
  <si>
    <t>2,1-3 m brede heggen/bosjes</t>
  </si>
  <si>
    <t>Sebes/patches com 2,1-3 m de largura</t>
  </si>
  <si>
    <t>Garduri vii/parcele de 2,1-3 m lățime</t>
  </si>
  <si>
    <t>2,1-3 m breda häckar/områden</t>
  </si>
  <si>
    <t>1-2 m breite Hecken/Beete</t>
  </si>
  <si>
    <t>Haies/zones boisées entre 1 et 2m de large</t>
  </si>
  <si>
    <t xml:space="preserve">È compresa tra 1 e 2 m </t>
  </si>
  <si>
    <t>1-2 m brede heggen/bosjes</t>
  </si>
  <si>
    <t>Sebes/patches de 1-2 m de largura</t>
  </si>
  <si>
    <t>Garduri vii/terenuri de 1-2 m lățime</t>
  </si>
  <si>
    <t>1-2 m breda häckar/områden</t>
  </si>
  <si>
    <t>Hedgerows are &lt;1 m wide or no woody plants on farm</t>
  </si>
  <si>
    <t>Auf dem Hof gibt es keine Gehölzpflanzen</t>
  </si>
  <si>
    <t>Il n'y a pas de plantes ligneuses à la ferme</t>
  </si>
  <si>
    <t>Following support scheme management plan</t>
  </si>
  <si>
    <t>Nach Managementplan laut Förderregelung</t>
  </si>
  <si>
    <t>Selon le plan de gestion du régime d'aide</t>
  </si>
  <si>
    <t>Seguo il piano di gestione della misura agro-ambientale per la quale ricevo i sussidi</t>
  </si>
  <si>
    <t>Volgens beheerplan voor ondersteuningsregeling</t>
  </si>
  <si>
    <t>Seguir o plano de gestão do regime de apoio</t>
  </si>
  <si>
    <t>În urma planului de gestionare a schemei de sprijin</t>
  </si>
  <si>
    <t>Följer planen för miljöersättningar dvs. vanligen ingen beskärning alls</t>
  </si>
  <si>
    <t>Hedgerows are pruned every 5 years or longer</t>
  </si>
  <si>
    <t>Hecken werden alle 5 Jahre oder länger beschnitten</t>
  </si>
  <si>
    <t>Les haies sont taillées tous les 5 ans ou plus.</t>
  </si>
  <si>
    <t>Le poto ogni 5 anni o più</t>
  </si>
  <si>
    <t>Houtachtige planten worden om de 5 jaar of langer gesnoeid</t>
  </si>
  <si>
    <t>As sebes são podadas de 5 em 5 anos ou mais</t>
  </si>
  <si>
    <t>Arborii vii sunt tăiați la fiecare 5 ani sau mai mult.</t>
  </si>
  <si>
    <t>Häckar beskärs vart 5:e år eller oftare</t>
  </si>
  <si>
    <t>Hedgerows are pruned every 3-5 years</t>
  </si>
  <si>
    <t>Hecken werden alle 3-5 Jahre beschnitten</t>
  </si>
  <si>
    <t>Les haies sont taillées tous les 3 à 5 ans.</t>
  </si>
  <si>
    <t>Le poto ogni 3-5 anni</t>
  </si>
  <si>
    <t>Houtachtige planten worden om de 3-5 jaar gesnoeid</t>
  </si>
  <si>
    <t>As sebes são podadas a cada 3-5 anos</t>
  </si>
  <si>
    <t>Gardurile vii sunt tăiate la fiecare 3-5 ani.</t>
  </si>
  <si>
    <t>Häckar beskärs vart 3-5:e år</t>
  </si>
  <si>
    <t>Hecken werden alle 2 Jahre beschnitten</t>
  </si>
  <si>
    <t>Les haies sont taillées tous les 2 ans</t>
  </si>
  <si>
    <t>Le poto ogni 2 anni</t>
  </si>
  <si>
    <t>Houtachtige planten worden om de 2 jaar gesnoeid</t>
  </si>
  <si>
    <t>As sebes são podadas de 2 em 2 anos</t>
  </si>
  <si>
    <t>Gardurile vii sunt tăiate o dată la 2 ani.</t>
  </si>
  <si>
    <t>Häckar beskärs vartannat år</t>
  </si>
  <si>
    <t>Hedgerows are pruned yearly</t>
  </si>
  <si>
    <t>Hecken werden jährlich beschnitten</t>
  </si>
  <si>
    <t>Les haies sont taillées chaque année</t>
  </si>
  <si>
    <t>Le poto ogni anno</t>
  </si>
  <si>
    <t>Houtachtige planten worden jaarlijks gesnoeid</t>
  </si>
  <si>
    <t>As sebes são podadas anualmente</t>
  </si>
  <si>
    <t>Gardurile vii sunt tăiate anual.</t>
  </si>
  <si>
    <t>Häckar beskärs varje år</t>
  </si>
  <si>
    <t>Only part of the hedgerows are pruned at once, the vegetation close to the hedgerows is not mown</t>
  </si>
  <si>
    <t>Nur ein Teil der Hecken wird auf einmal beschnitten, die Vegetation in der Nähe der Hecken wird nicht gemäht</t>
  </si>
  <si>
    <t>Seule une partie des haies est taillée en une seule fois, la végétation proche des haies n'est pas fauchée.</t>
  </si>
  <si>
    <t>Poto solo una parte delle siepi per volta, e non sfalcio la vegetazione vicina alle siepi.</t>
  </si>
  <si>
    <t>Slechts een deel van de heggen wordt in één keer gesnoeid, de vegetatie dicht bij de heggen wordt niet gemaaid</t>
  </si>
  <si>
    <t>Apenas uma parte das sebes é podada de uma só vez, a vegetação próxima das sebes não é ceifada</t>
  </si>
  <si>
    <t>Doar o parte din gardurile vii sunt tăiate deodată, vegetația din apropierea gardurilor vii nu este cosită.</t>
  </si>
  <si>
    <t>Endast en del av häckarna beskärs samtidigt, vegetationen nära häckarna klipps inte</t>
  </si>
  <si>
    <t>Only part of the hedgerows are pruned at once, the vegetation close to the hedgerows is mown</t>
  </si>
  <si>
    <t>Nur ein Teil der Hecken wird auf einmal beschnitten, die Vegetation in der Nähe der Hecken wird gemäht</t>
  </si>
  <si>
    <t>Seule une partie des haies est taillée en même temps, la végétation proche des haies est fauchée.</t>
  </si>
  <si>
    <t>Poto solo una parte delle siepi per volta, e sfalcio la vegetazione vicina alle siepi.</t>
  </si>
  <si>
    <t>Slechts een deel van de heggen wordt in één keer gesnoeid, de vegetatie dicht bij de heggen wordt gemaaid.</t>
  </si>
  <si>
    <t>Apenas uma parte das sebes é podada de uma só vez, a vegetação próxima das sebes é ceifada</t>
  </si>
  <si>
    <t>Doar o parte din gardurile vii sunt tăiate deodată, iar vegetația din apropierea gardurilor vii este cosită.</t>
  </si>
  <si>
    <t>Endast en del av häckarna beskärs samtidigt, vegetationen nära häckarna klipps</t>
  </si>
  <si>
    <t>Alle Hecken werden auf einmal beschnitten, die Vegetation in der Nähe der Hecken wird nicht gemäht.</t>
  </si>
  <si>
    <t>Toutes les haies sont taillées en même temps, la végétation à proximité des haies n'est pas fauchée.</t>
  </si>
  <si>
    <t>Poto tutte la siepi in una volta, e non sfalcio la vegetazione vicina alle siepi</t>
  </si>
  <si>
    <t>Alle heggen worden in één keer gesnoeid, de vegetatie dicht bij de heggen wordt niet gemaaid</t>
  </si>
  <si>
    <t>Todas as sebes são podadas de uma só vez, a vegetação próxima das sebes não é ceifada</t>
  </si>
  <si>
    <t>Toate gardurile vii sunt tăiate deodată, vegetația din apropierea gardurilor vii nu este cosită.</t>
  </si>
  <si>
    <t>Alla häckar beskärs på en gång, vegetationen nära häckarna klipps inte</t>
  </si>
  <si>
    <t>All hedgerows are pruned at once, the vegetation close to the hedgerows is mown</t>
  </si>
  <si>
    <t>Alle Hecken werden auf einmal beschnitten, die Vegetation in der Nähe der Hecken wird gemäht.</t>
  </si>
  <si>
    <t>Toutes les haies sont taillées en même temps, la végétation à proximité des haies est fauchée.</t>
  </si>
  <si>
    <t>Poto tutte siepi in una sola volta, e sfalcio la vegetazione vicina alle siepi</t>
  </si>
  <si>
    <t>Alle heggen worden in één keer gesnoeid, de vegetatie dicht bij de heggen wordt gemaaid</t>
  </si>
  <si>
    <t>Todas as sebes são podadas de uma só vez, a vegetação próxima das sebes é ceifada</t>
  </si>
  <si>
    <t>Toate gardurile vii sunt tăiate deodată, iar vegetația din apropierea gardurilor vii este cosită.</t>
  </si>
  <si>
    <t>Alla häckar beskärs på en gång, vegetationen nära häckarna klipps</t>
  </si>
  <si>
    <t>There are no hedgerows on the farm</t>
  </si>
  <si>
    <t>Auf dem Hof gibt es keine Hecken</t>
  </si>
  <si>
    <t>Il n'y a pas de haies sur l'exploitation</t>
  </si>
  <si>
    <t>Non ci sono siepi in azienda</t>
  </si>
  <si>
    <t>Er zijn geen heggen op de boerderij</t>
  </si>
  <si>
    <t>Não existem sebes na exploração</t>
  </si>
  <si>
    <t>Nu există garduri vii în fermă.</t>
  </si>
  <si>
    <t>Det finns inga häckar på gården</t>
  </si>
  <si>
    <t>&lt;100 trees/ha</t>
  </si>
  <si>
    <t>&lt;100 Bäume/ha</t>
  </si>
  <si>
    <t>&lt;100 arbres/ha</t>
  </si>
  <si>
    <t>&lt;100 alberi/ha</t>
  </si>
  <si>
    <t>&lt;100 bomen/ha</t>
  </si>
  <si>
    <t>&lt;100 árvores/ha</t>
  </si>
  <si>
    <t>&lt;100 arbori/ha</t>
  </si>
  <si>
    <t>&lt;100 träd/ha</t>
  </si>
  <si>
    <t>≥100 Bäume/ha</t>
  </si>
  <si>
    <t>≥100 arbres/ha</t>
  </si>
  <si>
    <t>≥100 alberi/ha</t>
  </si>
  <si>
    <t>≥100 bomen/ha</t>
  </si>
  <si>
    <t>≥100 árvores/ha</t>
  </si>
  <si>
    <t>≥100 arbori/ha</t>
  </si>
  <si>
    <t>≥100 träd/ha</t>
  </si>
  <si>
    <t>There are no orchards at the farm</t>
  </si>
  <si>
    <t>Auf dem Hof gibt es keine Obstgärten</t>
  </si>
  <si>
    <t>Il n'y a pas de vergers  sur la ferme</t>
  </si>
  <si>
    <t>Non ci sono frutteti in azienda</t>
  </si>
  <si>
    <t>Er zijn geen boomgaarden op de boerderij</t>
  </si>
  <si>
    <t>Não existem pomares na quinta</t>
  </si>
  <si>
    <t>Nu există livezi la fermă</t>
  </si>
  <si>
    <t>Det finns ingen fruktodling på gården</t>
  </si>
  <si>
    <t>4.1-10%</t>
  </si>
  <si>
    <t>1.1-4%</t>
  </si>
  <si>
    <t>0-1%</t>
  </si>
  <si>
    <t>No, but I have no recently built barn</t>
  </si>
  <si>
    <t>Nein, aber ich habe keinen neu gebauten Stadel/Stall</t>
  </si>
  <si>
    <t>Non, mais je n'ai pas de grange récemment construite.</t>
  </si>
  <si>
    <t>No, perché non ho un fienile di recente costruzione</t>
  </si>
  <si>
    <t>Nee, want ik heb geen recent gebouwde stal of schuur</t>
  </si>
  <si>
    <t>Não, mas não tenho nenhum celeiro construído recentemente</t>
  </si>
  <si>
    <t>Nu, dar nu am un hambar construit recent</t>
  </si>
  <si>
    <t>Ej relevant</t>
  </si>
  <si>
    <t>&gt;20% of the total grassland area</t>
  </si>
  <si>
    <t>&gt;20% der gesamten Grünlandfläche</t>
  </si>
  <si>
    <t>&gt;20% de la superficie totale des prairies</t>
  </si>
  <si>
    <t>Si, su oltre il 20% della superficie totale dei pascoli</t>
  </si>
  <si>
    <t>&gt;20% van het totale graslandoppervlak</t>
  </si>
  <si>
    <t>&gt;20% da superfície total de pastagem</t>
  </si>
  <si>
    <t>&gt;20% din suprafața totală a pășunilor</t>
  </si>
  <si>
    <t>&gt;20% av den totala gräsmarksarealen</t>
  </si>
  <si>
    <t>10-20% of the total grassland area</t>
  </si>
  <si>
    <t>10-20% der gesamten Grünlandfläche</t>
  </si>
  <si>
    <t>10 à 20 % de la superficie totale des prairies</t>
  </si>
  <si>
    <t>Si, sul 10-20% della superficie totale dei pascoli</t>
  </si>
  <si>
    <t>10-20% van het totale graslandoppervlak</t>
  </si>
  <si>
    <t>10-20% da área total de pastagem</t>
  </si>
  <si>
    <t>10-20% din suprafața totală a pășunilor</t>
  </si>
  <si>
    <t>10-20 % av den totala gräsmarksarealen</t>
  </si>
  <si>
    <t>&lt;10% der gesamten Grünlandfläche</t>
  </si>
  <si>
    <t>&lt;10% de la superficie totale des prairies</t>
  </si>
  <si>
    <t>Si, su meno del 10% della superficie totale dei pascoli</t>
  </si>
  <si>
    <t>&lt;10% van het totale graslandoppervlak</t>
  </si>
  <si>
    <t>&lt;10% da superfície total de pastagem</t>
  </si>
  <si>
    <t>&lt;10% din suprafața totală a pășunilor</t>
  </si>
  <si>
    <t>&lt;10 % av den totala gräsmarksarealen</t>
  </si>
  <si>
    <t>Naturally (e.g. favouring the activity of natural predators, changing the fertilisation regime, etc.)</t>
  </si>
  <si>
    <t>Auf natürliche Weise (z. B. durch Förderung der Aktivität natürlicher Feinde, Änderung des Düngungsregimes usw.)</t>
  </si>
  <si>
    <t>Naturellement (par exemple en favorisant l'activité des prédateurs naturels, en modifiant le régime de fertilisation, etc.)</t>
  </si>
  <si>
    <t>In modo naturale (ad esempio favorendo l'attività dei predatori naturali, modificando il regime di fertilizzazione, ecc.)</t>
  </si>
  <si>
    <t>Natuurlijk (bv. de activiteit van natuurlijke roofdieren bevorderen, het bevruchtingsregime veranderen, enz.)</t>
  </si>
  <si>
    <t>Naturalmente (por exemplo, favorecendo a atividade dos predadores naturais, alterando o regime de fertilização, etc.)</t>
  </si>
  <si>
    <t>În mod natural (de exemplu, favorizarea activității prădătorilor naturali, modificarea regimului de fertilizare etc.).</t>
  </si>
  <si>
    <t>Naturligt (t.ex. genom att gynna naturliga rovdjur, ändra gödslingsregimen etc.)</t>
  </si>
  <si>
    <t>Mechanisch</t>
  </si>
  <si>
    <t>Mécaniquement</t>
  </si>
  <si>
    <t>Meccanicamente</t>
  </si>
  <si>
    <t>Mecanicamente</t>
  </si>
  <si>
    <t>Din punct de vedere mecanic</t>
  </si>
  <si>
    <t>Mekaniskt</t>
  </si>
  <si>
    <t>Chemically</t>
  </si>
  <si>
    <t>Chemisch</t>
  </si>
  <si>
    <t>Chimiquement</t>
  </si>
  <si>
    <t>Chimicamente</t>
  </si>
  <si>
    <t>Quimicamente</t>
  </si>
  <si>
    <t>Chimic</t>
  </si>
  <si>
    <t>Kemiskt</t>
  </si>
  <si>
    <t>There are no invasive species to be controlled at my farm</t>
  </si>
  <si>
    <t>In meinem Betrieb gibt es keine invasiven Arten, die bekämpft werden müssen.</t>
  </si>
  <si>
    <t>Il n'y a pas d'espèces invasives à contrôler dans mon exploitation.</t>
  </si>
  <si>
    <t>Non ci sono specie invasive da controllare nella mia azienda agricola</t>
  </si>
  <si>
    <t>Er zijn geen invasieve soorten die bestreden moeten worden op mijn boerderij</t>
  </si>
  <si>
    <t>Não há espécies invasoras a controlar na minha exploração</t>
  </si>
  <si>
    <t>Nu există specii invazive care să fie controlate în ferma mea</t>
  </si>
  <si>
    <t>Det finns inga invasiva arter som behöver bekämpas på min gård</t>
  </si>
  <si>
    <t>Immer</t>
  </si>
  <si>
    <t>Toujours</t>
  </si>
  <si>
    <t>Sempre</t>
  </si>
  <si>
    <t>Altijd</t>
  </si>
  <si>
    <t>Întotdeauna</t>
  </si>
  <si>
    <t>Alltid</t>
  </si>
  <si>
    <t>Manchmal</t>
  </si>
  <si>
    <t>Parfois</t>
  </si>
  <si>
    <t>A volte</t>
  </si>
  <si>
    <t>Soms</t>
  </si>
  <si>
    <t>Por vezes</t>
  </si>
  <si>
    <t>Uneori</t>
  </si>
  <si>
    <t>Ibland</t>
  </si>
  <si>
    <t>Niemals</t>
  </si>
  <si>
    <t>Jamais</t>
  </si>
  <si>
    <t>Mai</t>
  </si>
  <si>
    <t>Nooit</t>
  </si>
  <si>
    <t>Nunca</t>
  </si>
  <si>
    <t>Niciodată</t>
  </si>
  <si>
    <t>Aldrig</t>
  </si>
  <si>
    <t>In &gt;50% of the surface mowing and grazing are combined</t>
  </si>
  <si>
    <t>Auf mehr als 50 % der Flächen werden Mahd und Beweidung kombiniert.</t>
  </si>
  <si>
    <t>Dans &gt;50% de la surface, la fauche et le pâturage sont combinés.</t>
  </si>
  <si>
    <t>Supera il 50% delle superfici foraggere</t>
  </si>
  <si>
    <t>In &gt;50% van de oppervlakte worden maaien en weiden gecombineerd</t>
  </si>
  <si>
    <t>Em &gt;50% da superfície, a ceifa e o pastoreio são combinados</t>
  </si>
  <si>
    <t>În &gt;50% din suprafețe se combină cositul și pășunatul.</t>
  </si>
  <si>
    <t>På &gt;50% av ytan kombineras slåtter och bete</t>
  </si>
  <si>
    <t>Auf 0-50 % der Fläche werden Mahd und Beweidung kombiniert</t>
  </si>
  <si>
    <t>Sur 0-50% de la surface, la fauche et le pâturage sont combinés.</t>
  </si>
  <si>
    <t>È compresa tra 0 e 50% delle superfici foraggere</t>
  </si>
  <si>
    <t>In 0-50% van de oppervlakte worden maaien en weiden gecombineerd.</t>
  </si>
  <si>
    <t>Em 0-50% da superfície, a ceifa e o pastoreio são combinados</t>
  </si>
  <si>
    <t>În 0-50% din suprafață se combină cositul și pășunatul.</t>
  </si>
  <si>
    <t>På 0-50% av ytan kombineras slåtter och bete</t>
  </si>
  <si>
    <t>&gt;100 kg N/ha</t>
  </si>
  <si>
    <t>Analyses</t>
  </si>
  <si>
    <t>Auswertungen</t>
  </si>
  <si>
    <t>In base alle analisi</t>
  </si>
  <si>
    <t>Análises</t>
  </si>
  <si>
    <t>Analize</t>
  </si>
  <si>
    <t>Analyser</t>
  </si>
  <si>
    <t>Systematisch</t>
  </si>
  <si>
    <t>Systématique</t>
  </si>
  <si>
    <t>In modo sistematico</t>
  </si>
  <si>
    <t>Periodiek</t>
  </si>
  <si>
    <t>Sistemático</t>
  </si>
  <si>
    <t>Sistematic</t>
  </si>
  <si>
    <t>Systematisk</t>
  </si>
  <si>
    <t>Mindestens einmal pro Jahr</t>
  </si>
  <si>
    <t>Au moins une fois par an</t>
  </si>
  <si>
    <t>Almeno una volta all'anno</t>
  </si>
  <si>
    <t>Minstens één keer per jaar</t>
  </si>
  <si>
    <t>Pelo menos uma vez por ano</t>
  </si>
  <si>
    <t>Cel puțin o dată pe an</t>
  </si>
  <si>
    <t>Minst en gång per år</t>
  </si>
  <si>
    <t>Less than once per year</t>
  </si>
  <si>
    <t>Weniger als einmal pro Jahr</t>
  </si>
  <si>
    <t>Moins d'une fois par an</t>
  </si>
  <si>
    <t>Meno di una volta all'anno</t>
  </si>
  <si>
    <t>Minder dan één keer per jaar</t>
  </si>
  <si>
    <t>Menos de uma vez por ano</t>
  </si>
  <si>
    <t>Mai puțin de o dată pe an</t>
  </si>
  <si>
    <t>Mindre än en gång per år</t>
  </si>
  <si>
    <t xml:space="preserve"> &lt;5%</t>
  </si>
  <si>
    <t>&gt;15%</t>
  </si>
  <si>
    <t>≤5%</t>
  </si>
  <si>
    <t>Immediately upon visual detection</t>
  </si>
  <si>
    <t>Unmittelbar nach visueller Erkennung</t>
  </si>
  <si>
    <t>Immédiatement après la détection visuelle</t>
  </si>
  <si>
    <t>Subito dopo il rilevamento visivo</t>
  </si>
  <si>
    <t xml:space="preserve">Onmiddellijk nadat ik het gezien heb </t>
  </si>
  <si>
    <t>Imediatamente após a deteção visual</t>
  </si>
  <si>
    <t>Imediat după detectarea vizuală</t>
  </si>
  <si>
    <t>Omedelbart efter upptäckt</t>
  </si>
  <si>
    <t>Innerhalb von 6 Stunden nach visueller Erkennung</t>
  </si>
  <si>
    <t>Dans les 6 heures suivant la détection visuelle</t>
  </si>
  <si>
    <t>Entro 6 ore dal rilevamento visivo</t>
  </si>
  <si>
    <t>Binnen 6 uur nadat ik het gezien heb</t>
  </si>
  <si>
    <t>No prazo de 6 horas após a deteção visual</t>
  </si>
  <si>
    <t>În termen de 6 ore de la detectarea vizuală</t>
  </si>
  <si>
    <t>Inom 6 timmar efter upptäckt</t>
  </si>
  <si>
    <t>Later than 6 hours after visual detection</t>
  </si>
  <si>
    <t>Später als 6 Stunden nach visueller Erkennung</t>
  </si>
  <si>
    <t>Plus de 6 heures après la détection visuelle</t>
  </si>
  <si>
    <t>Dopo 6 ore dal rilevamento visivo</t>
  </si>
  <si>
    <t>Later dan 6 uur nadat ik het gezien heb</t>
  </si>
  <si>
    <t>Mais de 6 horas após a deteção visual</t>
  </si>
  <si>
    <t>Mai târziu de 6 ore de la detectarea vizuală</t>
  </si>
  <si>
    <t>Senare än 6 timmar efter upptäckt</t>
  </si>
  <si>
    <t>At least once a day</t>
  </si>
  <si>
    <t>Mindestens einmal pro Tag</t>
  </si>
  <si>
    <t>Au moins une fois par jour</t>
  </si>
  <si>
    <t>Almeno una volta al giorno</t>
  </si>
  <si>
    <t>Minstens één keer per dag</t>
  </si>
  <si>
    <t>Pelo menos uma vez por dia</t>
  </si>
  <si>
    <t>Cel puțin o dată pe zi</t>
  </si>
  <si>
    <t>Minst en gång per dag</t>
  </si>
  <si>
    <t>Einmal alle zwei Tage</t>
  </si>
  <si>
    <t>Une fois tous les deux jours</t>
  </si>
  <si>
    <t>Una volta ogni due giorni</t>
  </si>
  <si>
    <t>Eenmaal per twee dagen</t>
  </si>
  <si>
    <t>Uma vez de dois em dois dias</t>
  </si>
  <si>
    <t>O dată la două zile</t>
  </si>
  <si>
    <t>En gång varannan dag</t>
  </si>
  <si>
    <t>Less than every two days</t>
  </si>
  <si>
    <t>Weniger als alle zwei Tage</t>
  </si>
  <si>
    <t>Moins d'un jour sur deux</t>
  </si>
  <si>
    <t>Meno di ogni due giorni</t>
  </si>
  <si>
    <t>Minder dan om de twee dagen</t>
  </si>
  <si>
    <t>Menos de dois em dois dias</t>
  </si>
  <si>
    <t>Mai puțin de o dată la două zile</t>
  </si>
  <si>
    <t>Mindre än varannan dag</t>
  </si>
  <si>
    <t>Nein, die Aufnahme der Biestmilch innerhalb von 3 Stunden wird nicht kontrolliert</t>
  </si>
  <si>
    <t>Non, l'administration de colostrum dans les 3 heures n'est pas systématiquement vérifiée.</t>
  </si>
  <si>
    <t>No/ Non controllo sistematicamente se l’ingestione avviene entro 3 ore</t>
  </si>
  <si>
    <t>Of het jonge dier binnen 3 uur biest inneemt niet systematisch gecontroleerd</t>
  </si>
  <si>
    <t>Não, a alimentação com colostro nas 3 horas seguintes não é sistematicamente controlada</t>
  </si>
  <si>
    <t>Nu, hrănirea cu colostru în decurs de 3 ore nu este verificată în mod sistematic.</t>
  </si>
  <si>
    <t>Nej, råmjölksintag inom 3 timmar kontrolleras inte systematiskt</t>
  </si>
  <si>
    <t>Yes, &gt;22% on the brix refractometer</t>
  </si>
  <si>
    <t>Ja, &gt;22% auf dem Brix-Refraktometer</t>
  </si>
  <si>
    <t>Oui, &gt;22% sur le réfractomètre brix</t>
  </si>
  <si>
    <t xml:space="preserve">Sì, lo controllo col rifrattometro e i gradi Brix superano il 22% </t>
  </si>
  <si>
    <t>Ja, &gt;22% op de brix-refractometer</t>
  </si>
  <si>
    <t>Sim, &gt;22% no refratómetro Brix</t>
  </si>
  <si>
    <t>Da, &gt;22% pe refractometrul Brix</t>
  </si>
  <si>
    <t>Ja, &gt;22% på refraktometern</t>
  </si>
  <si>
    <t>Ja, geprüft mit einer anderen Art von Messung</t>
  </si>
  <si>
    <t>Oui, vérifié avec un autre type de mesure</t>
  </si>
  <si>
    <t>Sì, lo controllo con un altro tipo di misurazione (colostrometro, altro)</t>
  </si>
  <si>
    <t>Ja, gecontroleerd met een ander soort meting</t>
  </si>
  <si>
    <t>Sim, verificado com outro tipo de medição</t>
  </si>
  <si>
    <t>Da, verificat cu un alt tip de măsurare</t>
  </si>
  <si>
    <t>Ja, kontrollerad med en annan typ av mätning</t>
  </si>
  <si>
    <t>No measurement or bad quality according to the measurements</t>
  </si>
  <si>
    <t>Keine Messung oder schlechte Qualität gemäß den Messungen</t>
  </si>
  <si>
    <t>Pas de mesure ou mauvaise qualité selon les mesures</t>
  </si>
  <si>
    <t>Non lo controllo o ha qualità scadente secondo le misurazioni</t>
  </si>
  <si>
    <t>Geen meting of slechte kwaliteit volgens de metingen</t>
  </si>
  <si>
    <t>Sem medição ou de má qualidade de acordo com as medições</t>
  </si>
  <si>
    <t>Fără măsurători sau de proastă calitate în conformitate cu măsurătorile</t>
  </si>
  <si>
    <t>Ingen mätning eller dålig kvalitet enligt mätningarna</t>
  </si>
  <si>
    <t>Yes, more than 30 animals incl. young stock and older cattle share the same air space</t>
  </si>
  <si>
    <t>Ja, mehr als 30 Tiere, einschließlich Jungtiere und ältere Rinder, teilen sich denselben Raum</t>
  </si>
  <si>
    <t>Oui, plus de 30 animaux, y compris le jeune bétail et le bétail plus âgé, partagent le même espace aérien.</t>
  </si>
  <si>
    <t>Sì, più di 30 animali, tra cui il bestiame giovane e quello anziano, condividono lo stesso spazio aereo.</t>
  </si>
  <si>
    <t>Ja, meer dan 30 dieren incl. jongvee en ouder vee delen hetzelfde luchtruim</t>
  </si>
  <si>
    <t>Sim, mais de 30 animais, incluindo animais jovens e gado mais velho, partilham o mesmo espaço aéreo</t>
  </si>
  <si>
    <t>Da, mai mult de 30 de animale, inclusiv animale tinere și bovine mai în vârstă, împart același spațiu aerian.</t>
  </si>
  <si>
    <t>Ja, mer än 30 djur inkl. ungdjur och äldre nötkreatur delar samma luftrum</t>
  </si>
  <si>
    <t>Ja, aber nicht mehr als 30 Tiere einschließlich Jungvieh und älteres Vieh teilen sich denselben Raum</t>
  </si>
  <si>
    <t>Oui, mais pas plus de 30 animaux, y compris le jeune bétail et le bétail plus âgé, partagent le même espace aérien.</t>
  </si>
  <si>
    <t>Sì, ma non più di 30 animali, compresi i capi giovani e quelli più anziani, condividono lo stesso spazio aereo.</t>
  </si>
  <si>
    <t>Ja, maar niet meer dan 30 dieren, inclusief jongvee en ouder vee, delen hetzelfde luchtruim.</t>
  </si>
  <si>
    <t>Sim, mas não mais de 30 animais, incluindo animais jovens e gado mais velho, partilham o mesmo espaço aéreo</t>
  </si>
  <si>
    <t>Da, dar nu mai mult de 30 de animale, inclusiv animale tinere și bovine mai în vârstă, împart același spațiu aerian.</t>
  </si>
  <si>
    <t>Ja, men inte fler än 30 djur inklusive ungdjur och äldre nötkreatur delar samma luftrum</t>
  </si>
  <si>
    <t>No, young stock is kept up to 30 animals together and they do not share the same air space with older cattle</t>
  </si>
  <si>
    <t>Nein, Jungtiere werden bis zu 30 Tieren zusammen gehalten und teilen sich nicht denselben Raum mit älteren Rindern.</t>
  </si>
  <si>
    <t>Non, le jeune bétail est gardé jusqu'à 30 animaux ensemble et il ne partage pas le même espace aérien que le bétail plus âgé.</t>
  </si>
  <si>
    <t>No, il bestiame giovane viene tenuto insieme fino a 30 animali e non condivide lo stesso spazio aereo con il bestiame anziano.</t>
  </si>
  <si>
    <t>Nee, jongvee wordt tot 30 dieren bij elkaar gehouden en ze delen niet dezelfde luchtruimte met ouder vee.</t>
  </si>
  <si>
    <t>Não, os animais jovens são mantidos juntos até 30 animais e não partilham o mesmo espaço aéreo com o gado mais velho</t>
  </si>
  <si>
    <t>Nu, efectivele tinere sunt ținute împreună până la 30 de animale și nu împart același spațiu aerian cu bovinele mai în vârstă.</t>
  </si>
  <si>
    <t>Nej, ungdjur hålls upp till 30 djur tillsammans och de delar inte samma luftutrymme med äldre boskap</t>
  </si>
  <si>
    <t>2 m² or more</t>
  </si>
  <si>
    <t>2m² oder mehr</t>
  </si>
  <si>
    <t>2 m² ou plus</t>
  </si>
  <si>
    <t>2m² o più</t>
  </si>
  <si>
    <t>2 m² of meer</t>
  </si>
  <si>
    <t>2 m² ou mais</t>
  </si>
  <si>
    <t>2m² sau mai mult</t>
  </si>
  <si>
    <t>2 m² eller mer</t>
  </si>
  <si>
    <t>1-1,5 km</t>
  </si>
  <si>
    <t>&gt; 1,5 km</t>
  </si>
  <si>
    <t>Häufig</t>
  </si>
  <si>
    <t>Souvent</t>
  </si>
  <si>
    <t>Spesso</t>
  </si>
  <si>
    <t>Vaak</t>
  </si>
  <si>
    <t>Frequentemente</t>
  </si>
  <si>
    <t>Adesea</t>
  </si>
  <si>
    <t>Ofta</t>
  </si>
  <si>
    <t>Access to fresh clean water at all times</t>
  </si>
  <si>
    <t>Zugang zu frischem, sauberem Wasser zu jeder Zeit</t>
  </si>
  <si>
    <t>Accès à de l'eau fraîche et propre en permanence</t>
  </si>
  <si>
    <t>Accesso all'acqua fresca e pulita in ogni momento</t>
  </si>
  <si>
    <t>Altijd toegang tot schoon en vers water</t>
  </si>
  <si>
    <t>Acesso a água limpa e fresca em qualquer altura</t>
  </si>
  <si>
    <t>Accesul la apă proaspătă și curată în orice moment</t>
  </si>
  <si>
    <t>Tillgång till färskt och rent vatten hela tiden</t>
  </si>
  <si>
    <t>Zugang zu frischem Wasser zu jeder Zeit</t>
  </si>
  <si>
    <t>Accès à de l'eau fraîche en permanence</t>
  </si>
  <si>
    <t>Accesso all'acqua dolce in ogni momento</t>
  </si>
  <si>
    <t>Altijd toegang tot vers water</t>
  </si>
  <si>
    <t>Acesso a água fresca em qualquer altura</t>
  </si>
  <si>
    <t>Accesul la apă proaspătă în orice moment</t>
  </si>
  <si>
    <t>Alltid tillgång till färskvatten</t>
  </si>
  <si>
    <t>Access to fresh water sometimes</t>
  </si>
  <si>
    <t xml:space="preserve">Gelegentlicher Zugang zu frischem Wasser </t>
  </si>
  <si>
    <t>Accès à l'eau douce parfois</t>
  </si>
  <si>
    <t>Accesso all'acqua dolce a volte</t>
  </si>
  <si>
    <t>Soms toegang tot vers water</t>
  </si>
  <si>
    <t>Acesso a água doce por vezes</t>
  </si>
  <si>
    <t>Accesul la apă dulce uneori</t>
  </si>
  <si>
    <t>Tillgång till färskvatten ibland</t>
  </si>
  <si>
    <t>No access to water while grazing</t>
  </si>
  <si>
    <t>Kein Zugang zu frischem Wasser während des Weidegangs</t>
  </si>
  <si>
    <t>Pas d'accès à l'eau pendant le pâturage</t>
  </si>
  <si>
    <t>Nessun accesso all'acqua al pascolo</t>
  </si>
  <si>
    <t>Geen toegang tot water tijdens het weiden</t>
  </si>
  <si>
    <t>Sem acesso a água durante o pastoreio</t>
  </si>
  <si>
    <t>Fără acces la apă în timpul pășunatului</t>
  </si>
  <si>
    <t>Ingen tillgång till vatten under betesgång</t>
  </si>
  <si>
    <t>TYP</t>
  </si>
  <si>
    <t>Reduzierter Ressourceneinsatz</t>
  </si>
  <si>
    <t>Réduction des intrants</t>
  </si>
  <si>
    <t>Riduzione degli input</t>
  </si>
  <si>
    <t>Invoer verminderen</t>
  </si>
  <si>
    <t>Redução dos factores de produção</t>
  </si>
  <si>
    <t>Reducerea intrărilor</t>
  </si>
  <si>
    <t>Minska insatsvarorna</t>
  </si>
  <si>
    <t>Vielfalt in der Tierhaltung</t>
  </si>
  <si>
    <t>Renforcer la diversité</t>
  </si>
  <si>
    <t>Valorizzare la diversità</t>
  </si>
  <si>
    <t>Diversiteit vergroten</t>
  </si>
  <si>
    <t>Reforçar a diversidade</t>
  </si>
  <si>
    <t>Consolidarea diversității</t>
  </si>
  <si>
    <t>Ökad mångfald</t>
  </si>
  <si>
    <t>Reduktion von Einträgen</t>
  </si>
  <si>
    <t>Réduire la pollution</t>
  </si>
  <si>
    <t>Riduzione dell'inquinamento</t>
  </si>
  <si>
    <t>Vervuiling verminderen</t>
  </si>
  <si>
    <t>Reduzir a poluição</t>
  </si>
  <si>
    <t>Reducerea poluării</t>
  </si>
  <si>
    <t>Minskning av utsläpp</t>
  </si>
  <si>
    <t xml:space="preserve">Biodiversität </t>
  </si>
  <si>
    <t>Biodiversité</t>
  </si>
  <si>
    <t>Biodiversità</t>
  </si>
  <si>
    <t>Biodiversiteit</t>
  </si>
  <si>
    <t>Biodiversidade</t>
  </si>
  <si>
    <t>Biodiversitate</t>
  </si>
  <si>
    <t>Biologisk mångfald</t>
  </si>
  <si>
    <t>Tierwohl</t>
  </si>
  <si>
    <t>Bien-être animal</t>
  </si>
  <si>
    <t>Benessere degli animali</t>
  </si>
  <si>
    <t>Dierenwelzijn</t>
  </si>
  <si>
    <t>Bem-estar dos animais</t>
  </si>
  <si>
    <t>Bunăstarea animalelor</t>
  </si>
  <si>
    <t>Djurvälfärd</t>
  </si>
  <si>
    <t>SubPillar</t>
  </si>
  <si>
    <t>Maximierte Nutzung von Futterpflanzen </t>
  </si>
  <si>
    <t>Maximiser l'utilisation des fourrages</t>
  </si>
  <si>
    <t>Massimizzare l'utilizzo dell'erba</t>
  </si>
  <si>
    <t>Maximaal gebruik van grasland</t>
  </si>
  <si>
    <t>Maximizar a utilização da erva</t>
  </si>
  <si>
    <t>Maximizarea utilizării ierbii</t>
  </si>
  <si>
    <t>Maximera användningen av vallväxter</t>
  </si>
  <si>
    <t xml:space="preserve">Reduzierung des Futtermitteleinsatzes </t>
  </si>
  <si>
    <t>Réduction des achats d‘aliment</t>
  </si>
  <si>
    <t xml:space="preserve">Riduzione degli apporti di mangime </t>
  </si>
  <si>
    <t xml:space="preserve">Voer verminderen </t>
  </si>
  <si>
    <t xml:space="preserve">Redução dos factores de produção de alimentos para animais </t>
  </si>
  <si>
    <t xml:space="preserve">Reducerea intrărilor de furaje </t>
  </si>
  <si>
    <t xml:space="preserve">Minska fodertillförseln </t>
  </si>
  <si>
    <t>Bodenbewirtschaftung</t>
  </si>
  <si>
    <t>Gestion des sols</t>
  </si>
  <si>
    <t>Gestione del suolo</t>
  </si>
  <si>
    <t>Bodembeheer</t>
  </si>
  <si>
    <t>Gestão dos solos</t>
  </si>
  <si>
    <t>Gestionarea solului</t>
  </si>
  <si>
    <t>Markskötsel</t>
  </si>
  <si>
    <t>Optimierung der organischen Nährstoffe im Betrieb</t>
  </si>
  <si>
    <t>Optimiser les nutriments organiques dans les exploitations agricoles</t>
  </si>
  <si>
    <t>Ottimizzazione dei nutrienti organici in azienda</t>
  </si>
  <si>
    <t>Optimaliseren van organische voedingsstoffen op de boerderij</t>
  </si>
  <si>
    <t>Otimização dos nutrientes orgânicos na exploração agrícola</t>
  </si>
  <si>
    <t>Optimizarea nutrienților organici în fermă</t>
  </si>
  <si>
    <t>Optimering av organiska näringsämnen på gården</t>
  </si>
  <si>
    <t>Optimierung der chemischen Düngung</t>
  </si>
  <si>
    <t>Optimiser la fertilisation chimique</t>
  </si>
  <si>
    <t>Ottimizzazione della concimazione chimica</t>
  </si>
  <si>
    <t>Optimaliseren van chemische bemesting</t>
  </si>
  <si>
    <t>Otimização da fertilização química</t>
  </si>
  <si>
    <t>Optimizarea fertilizării chimice</t>
  </si>
  <si>
    <t>Optimering av kemisk gödsling</t>
  </si>
  <si>
    <t>Produktionsvielfalt</t>
  </si>
  <si>
    <t>Diversité de la production</t>
  </si>
  <si>
    <t>Diversità della produzione</t>
  </si>
  <si>
    <t>Diversiteit van productie</t>
  </si>
  <si>
    <t>Diversidade da produção</t>
  </si>
  <si>
    <t>Diversitatea producției</t>
  </si>
  <si>
    <t>Mångfald i produktionen</t>
  </si>
  <si>
    <t>Marknadsföring</t>
  </si>
  <si>
    <t>Einkommen</t>
  </si>
  <si>
    <t>Revenu</t>
  </si>
  <si>
    <t>Reddito</t>
  </si>
  <si>
    <t>Inkomen</t>
  </si>
  <si>
    <t>Rendimento</t>
  </si>
  <si>
    <t>Venituri</t>
  </si>
  <si>
    <t>Inkomst</t>
  </si>
  <si>
    <t>Grünlandbewirtschaftung</t>
  </si>
  <si>
    <t>Gestion des prairies</t>
  </si>
  <si>
    <t>Gestione dei prati</t>
  </si>
  <si>
    <t>Graslandbeheer</t>
  </si>
  <si>
    <t>Gestão das pastagens</t>
  </si>
  <si>
    <t>Gestionarea pășunilor</t>
  </si>
  <si>
    <t>Skötsel av gräsmarker</t>
  </si>
  <si>
    <t>Weidemanagement</t>
  </si>
  <si>
    <t>Gestion des pâturages</t>
  </si>
  <si>
    <t>Gestione del pascolo</t>
  </si>
  <si>
    <t>Weidebeheer</t>
  </si>
  <si>
    <t>Gestão do pastoreio</t>
  </si>
  <si>
    <t>Gestionarea pășunatului</t>
  </si>
  <si>
    <t>Skötsel av betesmarker</t>
  </si>
  <si>
    <t>Düngung</t>
  </si>
  <si>
    <t>Fertilizzazione</t>
  </si>
  <si>
    <t>Bemesting</t>
  </si>
  <si>
    <t>Fertilização</t>
  </si>
  <si>
    <t>Fertilizare</t>
  </si>
  <si>
    <t>Gödselhantering</t>
  </si>
  <si>
    <t>Regulierung von Schädlingen</t>
  </si>
  <si>
    <t>Réglementation des nuisibles</t>
  </si>
  <si>
    <t>Regolazione dei parassiti</t>
  </si>
  <si>
    <t>Plaagreguliering</t>
  </si>
  <si>
    <t>Regulamentação das pragas</t>
  </si>
  <si>
    <t>Reglementarea dăunătorilor</t>
  </si>
  <si>
    <t>Växtskydd</t>
  </si>
  <si>
    <t>Wasserwege und Gräben</t>
  </si>
  <si>
    <t>Protection des cours d‘eau</t>
  </si>
  <si>
    <t>Protezione dei corsi d'acqua</t>
  </si>
  <si>
    <t>Bescherming van wate</t>
  </si>
  <si>
    <t>Proteção das vias navegáveis</t>
  </si>
  <si>
    <t>Protecția căilor navigabile</t>
  </si>
  <si>
    <t>Skydd av vattendrag</t>
  </si>
  <si>
    <t>Habitat-Management</t>
  </si>
  <si>
    <t>Gestion de l'habitat</t>
  </si>
  <si>
    <t>Gestione dell'habitat</t>
  </si>
  <si>
    <t>Beheer van habitats</t>
  </si>
  <si>
    <t>Gestão do habitat</t>
  </si>
  <si>
    <t>Gestionarea habitatelor</t>
  </si>
  <si>
    <t>Skötsel av livsmiljöer</t>
  </si>
  <si>
    <t>Infrastruktur</t>
  </si>
  <si>
    <t>Infrastructures</t>
  </si>
  <si>
    <t>Infrastrutture</t>
  </si>
  <si>
    <t>Infrastructuur</t>
  </si>
  <si>
    <t>Infra-estruturas</t>
  </si>
  <si>
    <t>Infrastructură</t>
  </si>
  <si>
    <t>Ernährung</t>
  </si>
  <si>
    <t>La nutrition</t>
  </si>
  <si>
    <t>Alimentazione</t>
  </si>
  <si>
    <t>Voeding</t>
  </si>
  <si>
    <t>Nutrição</t>
  </si>
  <si>
    <t>Nutriție</t>
  </si>
  <si>
    <t>Utfodring</t>
  </si>
  <si>
    <t>Gesundheitsmanagement</t>
  </si>
  <si>
    <t>Gestion de la santé</t>
  </si>
  <si>
    <t>Gestione della salute</t>
  </si>
  <si>
    <t>Gezondheidsmanagement</t>
  </si>
  <si>
    <t>Gestão da saúde</t>
  </si>
  <si>
    <t>Managementul sănătății</t>
  </si>
  <si>
    <t>Djurhälsa</t>
  </si>
  <si>
    <t>Tierverhalten und Tierschutz</t>
  </si>
  <si>
    <t>Comportement et bien-être des animaux</t>
  </si>
  <si>
    <t>Comportamento e benessere degli animali</t>
  </si>
  <si>
    <t>Gedrag en welzijn van dieren</t>
  </si>
  <si>
    <t>Comportamento e bem-estar dos animais</t>
  </si>
  <si>
    <t>Comportamentul și bunăstarea animalelor</t>
  </si>
  <si>
    <t>Djurens beteende och välfärd</t>
  </si>
  <si>
    <t>Wohl und Gesundheit der Kälber</t>
  </si>
  <si>
    <t>Bien-être et santé des veaux</t>
  </si>
  <si>
    <t>Benessere e salute dei vitelli</t>
  </si>
  <si>
    <t>Welzijn en gezondheid van kalveren</t>
  </si>
  <si>
    <t>Bem-estar e saúde dos vitelos</t>
  </si>
  <si>
    <t>Bunăstarea și sănătatea vițeilor</t>
  </si>
  <si>
    <t>Kalvars välfärd och hälsa</t>
  </si>
  <si>
    <t xml:space="preserve">Leguminosen </t>
  </si>
  <si>
    <t>Légumineuses</t>
  </si>
  <si>
    <t>Legumi</t>
  </si>
  <si>
    <t>Stiktofbindende gewassen</t>
  </si>
  <si>
    <t>Leguminosas</t>
  </si>
  <si>
    <t>Leguminoase</t>
  </si>
  <si>
    <t>Baljväxter</t>
  </si>
  <si>
    <t>Ausreichende Futtermittelproduktion</t>
  </si>
  <si>
    <t>Production suffisante de fourrage</t>
  </si>
  <si>
    <t>Produzione sufficiente di foraggio</t>
  </si>
  <si>
    <t>Voldoende voederproductie</t>
  </si>
  <si>
    <t>Produção forrageira suficiente</t>
  </si>
  <si>
    <t>Producție suficientă de furaje</t>
  </si>
  <si>
    <t>Tillräcklig produktion av foder</t>
  </si>
  <si>
    <t>Frühjahrsweide</t>
  </si>
  <si>
    <t>Pâturage de printemps</t>
  </si>
  <si>
    <t>Pascolo primaverile</t>
  </si>
  <si>
    <t>Begrazing in het voorjaar</t>
  </si>
  <si>
    <t>Pastoreio de primavera</t>
  </si>
  <si>
    <t>Pășunatul de primăvară</t>
  </si>
  <si>
    <t>Vårbete</t>
  </si>
  <si>
    <t>Sommerweide</t>
  </si>
  <si>
    <t>Pâturage estival</t>
  </si>
  <si>
    <t>Pascolo estivo</t>
  </si>
  <si>
    <t>Zomer grazen</t>
  </si>
  <si>
    <t>Pastoreio de verão</t>
  </si>
  <si>
    <t>Pășunatul de vară</t>
  </si>
  <si>
    <t>Bete under sommaren</t>
  </si>
  <si>
    <t>Herbstweide</t>
  </si>
  <si>
    <t>Pâturage automnal</t>
  </si>
  <si>
    <t>Pascolo autunnale</t>
  </si>
  <si>
    <t>Herfstbegrazing</t>
  </si>
  <si>
    <t>Pastoreio de outono</t>
  </si>
  <si>
    <t>Pășunatul de toamnă</t>
  </si>
  <si>
    <t>Höstbete</t>
  </si>
  <si>
    <t>Abfallvermeidung</t>
  </si>
  <si>
    <t>Réduction du gaspillage</t>
  </si>
  <si>
    <t>Riduzione dei rifiuti</t>
  </si>
  <si>
    <t>Afval verminderen</t>
  </si>
  <si>
    <t>Reduzir os resíduos</t>
  </si>
  <si>
    <t>Reducerea deșeurilor</t>
  </si>
  <si>
    <t>Minska förlusterna</t>
  </si>
  <si>
    <t>Hochwertige Futtermittel </t>
  </si>
  <si>
    <t>Fourrage de qualité</t>
  </si>
  <si>
    <t>Foraggio di alta qualità</t>
  </si>
  <si>
    <t>Hoogwaardig ruwvoer</t>
  </si>
  <si>
    <t>Forragem de alta qualidade</t>
  </si>
  <si>
    <t>Furaje de înaltă calitate</t>
  </si>
  <si>
    <t>Grovfoder av hög kvalitet</t>
  </si>
  <si>
    <t>Optimale Bodenfruchtbarkeit</t>
  </si>
  <si>
    <t>Fertilité optimale du sol</t>
  </si>
  <si>
    <t>Fertilità ottimale del suolo</t>
  </si>
  <si>
    <t>Optimale bodemvruchtbaarheid</t>
  </si>
  <si>
    <t>Fertilidade óptima do solo</t>
  </si>
  <si>
    <t>Fertilitatea optimă a solului</t>
  </si>
  <si>
    <t>Optimal markbördighet</t>
  </si>
  <si>
    <t xml:space="preserve">Bodengesundheit </t>
  </si>
  <si>
    <t>Santé des sols</t>
  </si>
  <si>
    <t>Salute del suolo</t>
  </si>
  <si>
    <t>Bodemgezondheid</t>
  </si>
  <si>
    <t>Saúde do solo</t>
  </si>
  <si>
    <t>Sănătatea solului</t>
  </si>
  <si>
    <t>Jordhälsa</t>
  </si>
  <si>
    <t>Gülle- und Dungmanagement</t>
  </si>
  <si>
    <t>Gestion du lisier et du fumier</t>
  </si>
  <si>
    <t>Gestione dei liquami e del letame</t>
  </si>
  <si>
    <t>Drijfmest- en mestmanagement</t>
  </si>
  <si>
    <t>Gestão do chorume e do estrume</t>
  </si>
  <si>
    <t>Gestionarea gunoiului de grajd și a gunoiului de grajd</t>
  </si>
  <si>
    <t>Hantering av flytgödsel och stallgödsel</t>
  </si>
  <si>
    <t>Präzisionstechnik</t>
  </si>
  <si>
    <t>Technologie de précision</t>
  </si>
  <si>
    <t>Tecnologia di precisione</t>
  </si>
  <si>
    <t>Precisietechnologie</t>
  </si>
  <si>
    <t>Tecnologia de precisão</t>
  </si>
  <si>
    <t>Tehnologie de precizie</t>
  </si>
  <si>
    <t>Precisionsteknik</t>
  </si>
  <si>
    <t>Stickstoffplan</t>
  </si>
  <si>
    <t>Plan azote</t>
  </si>
  <si>
    <t>Piano dell'azoto</t>
  </si>
  <si>
    <t>Stikstofplan</t>
  </si>
  <si>
    <t>Plano de azoto</t>
  </si>
  <si>
    <t>Planul privind azotul</t>
  </si>
  <si>
    <t>Plan för kväve</t>
  </si>
  <si>
    <t>Chemisch-synthetischer Stickstoff</t>
  </si>
  <si>
    <t>Azote chimique</t>
  </si>
  <si>
    <t>Azoto chimico</t>
  </si>
  <si>
    <t>Chemische stikstof</t>
  </si>
  <si>
    <t>Azoto químico</t>
  </si>
  <si>
    <t>Azot chimic</t>
  </si>
  <si>
    <t>Kemiskt kväve</t>
  </si>
  <si>
    <t>Grünland</t>
  </si>
  <si>
    <t>Prairies</t>
  </si>
  <si>
    <t>Terreni erbosi</t>
  </si>
  <si>
    <t>Grasland</t>
  </si>
  <si>
    <t>Prados</t>
  </si>
  <si>
    <t>Pajiști</t>
  </si>
  <si>
    <t>Vall och bete</t>
  </si>
  <si>
    <t>Weidetiere</t>
  </si>
  <si>
    <t>Production animale</t>
  </si>
  <si>
    <t>Animali da pascolo</t>
  </si>
  <si>
    <t>Grazende dieren</t>
  </si>
  <si>
    <t>Animais de pasto</t>
  </si>
  <si>
    <t>Animale de pășunat</t>
  </si>
  <si>
    <t>Betande djur</t>
  </si>
  <si>
    <t>Futterpflanzen</t>
  </si>
  <si>
    <t>Production de fourrage</t>
  </si>
  <si>
    <t>Produzione di foraggio</t>
  </si>
  <si>
    <t>Productie van voedergewassen</t>
  </si>
  <si>
    <t>Produção de forragem</t>
  </si>
  <si>
    <t>Producția de furaje</t>
  </si>
  <si>
    <t>Produktion av foder</t>
  </si>
  <si>
    <t>Agroforstwirtschaft</t>
  </si>
  <si>
    <t>Agroforesterie</t>
  </si>
  <si>
    <t>Agroforestale</t>
  </si>
  <si>
    <t>Agrobosbouw</t>
  </si>
  <si>
    <t>Agroflorestação</t>
  </si>
  <si>
    <t>Qualitätssiegel</t>
  </si>
  <si>
    <t>Labels de qualité</t>
  </si>
  <si>
    <t>Etichette di qualità</t>
  </si>
  <si>
    <t>Kwaliteitslabels</t>
  </si>
  <si>
    <t>Rótulos de qualidade</t>
  </si>
  <si>
    <t>Etichete de calitate</t>
  </si>
  <si>
    <t>Kvalitetsmärkning</t>
  </si>
  <si>
    <t>Handel</t>
  </si>
  <si>
    <t>Réseau de distribution</t>
  </si>
  <si>
    <t>Rete di rivenditori</t>
  </si>
  <si>
    <t>Netwerk van detailhandelaars</t>
  </si>
  <si>
    <t>Rede de retalhistas</t>
  </si>
  <si>
    <t>Rețea de comercianți</t>
  </si>
  <si>
    <t>Nätverk av återförsäljare</t>
  </si>
  <si>
    <t>Einkommensportfolio</t>
  </si>
  <si>
    <t>Portefeuille de revenus</t>
  </si>
  <si>
    <t>Portafoglio a reddito</t>
  </si>
  <si>
    <t>Inkomstenportefeuille</t>
  </si>
  <si>
    <t>Carteira de rendimentos</t>
  </si>
  <si>
    <t>Portofoliu de venituri</t>
  </si>
  <si>
    <t>Inkomstportfölj</t>
  </si>
  <si>
    <t>Bodenbedeckung</t>
  </si>
  <si>
    <t>Couverture du sol</t>
  </si>
  <si>
    <t>Copertura del suolo</t>
  </si>
  <si>
    <t>Bodembedekking</t>
  </si>
  <si>
    <t>Cobertura do solo</t>
  </si>
  <si>
    <t>Acoperirea solului</t>
  </si>
  <si>
    <t>Marktäckning</t>
  </si>
  <si>
    <t>Beweidung</t>
  </si>
  <si>
    <t>Pâturage</t>
  </si>
  <si>
    <t>Pascolo</t>
  </si>
  <si>
    <t>Begrazing</t>
  </si>
  <si>
    <t>Pastoreio</t>
  </si>
  <si>
    <t>Pășunatul</t>
  </si>
  <si>
    <t>Betesdrift</t>
  </si>
  <si>
    <t>Fütterung</t>
  </si>
  <si>
    <t>Alimentation</t>
  </si>
  <si>
    <t>Alimentação</t>
  </si>
  <si>
    <t>Hrănire</t>
  </si>
  <si>
    <t>Ausstattung</t>
  </si>
  <si>
    <t>Équipement</t>
  </si>
  <si>
    <t>Attrezzatura</t>
  </si>
  <si>
    <t>Uitrusting</t>
  </si>
  <si>
    <t>Equipamento</t>
  </si>
  <si>
    <t>Echipament</t>
  </si>
  <si>
    <t>Utrustning</t>
  </si>
  <si>
    <t>Ausbringung</t>
  </si>
  <si>
    <t>Diffusion</t>
  </si>
  <si>
    <t>Diffusione</t>
  </si>
  <si>
    <t>Toediening</t>
  </si>
  <si>
    <t>Difusão</t>
  </si>
  <si>
    <t>Răspândirea</t>
  </si>
  <si>
    <t>Spridning</t>
  </si>
  <si>
    <t>Einsatz von Pflanzenschutzmitteln </t>
  </si>
  <si>
    <t>Utilisation de pesticides</t>
  </si>
  <si>
    <t>Uso di pesticidi</t>
  </si>
  <si>
    <t>Gebruik pesticiden</t>
  </si>
  <si>
    <t>Utilização de pesticidas</t>
  </si>
  <si>
    <t>Utilizarea pesticidelor</t>
  </si>
  <si>
    <t>Användning av kemiskt växtskydd</t>
  </si>
  <si>
    <t>Biologische Bekämpfung</t>
  </si>
  <si>
    <t>Lutte biologique</t>
  </si>
  <si>
    <t>Controllo biologico</t>
  </si>
  <si>
    <t>Biologische bestrijding</t>
  </si>
  <si>
    <t>Controlo biológico</t>
  </si>
  <si>
    <t>Controlul biologic</t>
  </si>
  <si>
    <t>Biologisk bekämpning</t>
  </si>
  <si>
    <t>Abwässer</t>
  </si>
  <si>
    <t>Effluenti</t>
  </si>
  <si>
    <t>Effluenten</t>
  </si>
  <si>
    <t>Efluentes</t>
  </si>
  <si>
    <t>Efluenți</t>
  </si>
  <si>
    <t>Utsläpp</t>
  </si>
  <si>
    <t>Fläche der Biodiversität</t>
  </si>
  <si>
    <t>Zone de biodiversité</t>
  </si>
  <si>
    <t>Area in biodiversità</t>
  </si>
  <si>
    <t>Gebied in biodiversiteit</t>
  </si>
  <si>
    <t>Área em biodiversidade</t>
  </si>
  <si>
    <t>Suprafața în biodiversitate</t>
  </si>
  <si>
    <t>Område med biologisk mångfald</t>
  </si>
  <si>
    <t>Vernetzte Lebensräume</t>
  </si>
  <si>
    <t>Habitats liés</t>
  </si>
  <si>
    <t>Habitat collegati</t>
  </si>
  <si>
    <t>Gekoppelde habitats</t>
  </si>
  <si>
    <t>Habitats ligados</t>
  </si>
  <si>
    <t>Habitate legate între ele</t>
  </si>
  <si>
    <t>Sammanlänkade livsmiljöer</t>
  </si>
  <si>
    <t>Teiche/Feuchtgebiete</t>
  </si>
  <si>
    <t>Étangs/zones humides</t>
  </si>
  <si>
    <t>Stagni/zone umide</t>
  </si>
  <si>
    <t>Vijvers/drasland</t>
  </si>
  <si>
    <t>Lagoas e zonas húmidas</t>
  </si>
  <si>
    <t>Iazuri/zone umede</t>
  </si>
  <si>
    <t>Dammar/våtmarker</t>
  </si>
  <si>
    <t>Felsige Vorsprünge/Steinhaufen</t>
  </si>
  <si>
    <t>Affleurements rocheux</t>
  </si>
  <si>
    <t>Affioramenti rocciosi</t>
  </si>
  <si>
    <t>Rotsen</t>
  </si>
  <si>
    <t>Afloramentos rochosos</t>
  </si>
  <si>
    <t>Aflorimente stâncoase</t>
  </si>
  <si>
    <t>Berghällar och sten</t>
  </si>
  <si>
    <t>Struktur der Landschaft</t>
  </si>
  <si>
    <t>Structure du paysage</t>
  </si>
  <si>
    <t>Struttura del paesaggio</t>
  </si>
  <si>
    <t>Landschapsstructuur</t>
  </si>
  <si>
    <t>Estrutura da paisagem</t>
  </si>
  <si>
    <t>Structura peisajului</t>
  </si>
  <si>
    <t>Landskapsstruktur</t>
  </si>
  <si>
    <t>Gehölze</t>
  </si>
  <si>
    <t>Plantes ligneuses</t>
  </si>
  <si>
    <t>Piante legnose</t>
  </si>
  <si>
    <t>Houtachtige planten</t>
  </si>
  <si>
    <t>Plantas lenhosas</t>
  </si>
  <si>
    <t>Plante lemnoase</t>
  </si>
  <si>
    <t>Vedartade växter</t>
  </si>
  <si>
    <t>Obstgärten</t>
  </si>
  <si>
    <t>Vergers</t>
  </si>
  <si>
    <t>Frutteti</t>
  </si>
  <si>
    <t>Boomgaarden</t>
  </si>
  <si>
    <t>Pomares</t>
  </si>
  <si>
    <t>Livezi</t>
  </si>
  <si>
    <t>Fruktodling</t>
  </si>
  <si>
    <t>Schutz von Naturräumen</t>
  </si>
  <si>
    <t>Protection des zones naturelles</t>
  </si>
  <si>
    <t>Protezione delle aree naturali</t>
  </si>
  <si>
    <t>Bescherming van natuurgebieden</t>
  </si>
  <si>
    <t>Proteção das zonas naturais</t>
  </si>
  <si>
    <t>Protecția zonelor naturale</t>
  </si>
  <si>
    <t>Skydd av naturområden</t>
  </si>
  <si>
    <t>Ufer</t>
  </si>
  <si>
    <t>Marge riveraine</t>
  </si>
  <si>
    <t>Margine ripariale</t>
  </si>
  <si>
    <t>Rifarische rand</t>
  </si>
  <si>
    <t>Margem ripária</t>
  </si>
  <si>
    <t>Margine riverană</t>
  </si>
  <si>
    <t>Kantzon mot strand</t>
  </si>
  <si>
    <t>Vögel</t>
  </si>
  <si>
    <t>Oiseaux</t>
  </si>
  <si>
    <t>Uccelli</t>
  </si>
  <si>
    <t>Vogels</t>
  </si>
  <si>
    <t>Aves</t>
  </si>
  <si>
    <t>Păsări</t>
  </si>
  <si>
    <t>Fåglar</t>
  </si>
  <si>
    <t>Verbindung</t>
  </si>
  <si>
    <t>Connectivité</t>
  </si>
  <si>
    <t>Connettività</t>
  </si>
  <si>
    <t>Connectiviteit</t>
  </si>
  <si>
    <t>Conectividade</t>
  </si>
  <si>
    <t>Conectivitate</t>
  </si>
  <si>
    <t>Anslutningsmöjligheter</t>
  </si>
  <si>
    <t>Nahrungsangebot für Insekten</t>
  </si>
  <si>
    <t>Alimentation des insectes</t>
  </si>
  <si>
    <t>Fornitura di cibo per gli insetti</t>
  </si>
  <si>
    <t>Voedselvoorziening voor insecten</t>
  </si>
  <si>
    <t>Fornecimento de alimentos para insectos</t>
  </si>
  <si>
    <t>Alimente pentru insecte</t>
  </si>
  <si>
    <t>Födotillgång för insekter</t>
  </si>
  <si>
    <t>Kontrolle von invasiven Arten</t>
  </si>
  <si>
    <t>Lutte contre les espèces envahissantes</t>
  </si>
  <si>
    <t>Controllo delle specie invasive</t>
  </si>
  <si>
    <t>Bestrijding van invasieve soorten</t>
  </si>
  <si>
    <t>Controlo de espécies invasoras</t>
  </si>
  <si>
    <t>Controlul speciilor invazive</t>
  </si>
  <si>
    <t>Kontroll av invasiva arter</t>
  </si>
  <si>
    <t>Verwaltung des Viehbestands</t>
  </si>
  <si>
    <t>Gestion du bétail</t>
  </si>
  <si>
    <t>Gestione del bestiame</t>
  </si>
  <si>
    <t>Beheer van vee</t>
  </si>
  <si>
    <t>Gestão do efetivo pecuário</t>
  </si>
  <si>
    <t>Gestionarea animalelor</t>
  </si>
  <si>
    <t>Husdjursskötsel</t>
  </si>
  <si>
    <t>Qualität der Wege und Straßen</t>
  </si>
  <si>
    <t>Qualité des chemins et des routes</t>
  </si>
  <si>
    <t>Qualità dei sentieri e delle strade</t>
  </si>
  <si>
    <t>Kwaliteit van paden en wegen</t>
  </si>
  <si>
    <t>Qualidade dos caminhos e estradas</t>
  </si>
  <si>
    <t>Calitatea potecilor și a drumurilor</t>
  </si>
  <si>
    <t>Kvalitet på djurens drivgångar</t>
  </si>
  <si>
    <t>Zugang zu Schatten/Schutzraum</t>
  </si>
  <si>
    <t>Accès à l'ombre/abri</t>
  </si>
  <si>
    <t>Accesso all'ombra/rifugio</t>
  </si>
  <si>
    <t>Toegang tot schaduw/schuilplaats</t>
  </si>
  <si>
    <t>Acesso à sombra/abrigo</t>
  </si>
  <si>
    <t>Accesul la umbră/la adăpost</t>
  </si>
  <si>
    <t>Tillgång till skugga/skydd</t>
  </si>
  <si>
    <t>Gehäuse</t>
  </si>
  <si>
    <t>Logement</t>
  </si>
  <si>
    <t>Alloggi</t>
  </si>
  <si>
    <t>Huisvesting</t>
  </si>
  <si>
    <t>Habitação</t>
  </si>
  <si>
    <t>Adăpost</t>
  </si>
  <si>
    <t>Inhysning</t>
  </si>
  <si>
    <t>Zugang zu Wasser und Wasserqualität</t>
  </si>
  <si>
    <t>Accès à l'eau et qualité de l'eau</t>
  </si>
  <si>
    <t>Accesso e qualità dell'acqua</t>
  </si>
  <si>
    <t>Toegang tot en kwaliteit van water</t>
  </si>
  <si>
    <t>Acesso e qualidade da água</t>
  </si>
  <si>
    <t>Accesul și calitatea apei</t>
  </si>
  <si>
    <t>Vattentillgång och vattenkvalitet</t>
  </si>
  <si>
    <t>Ausgewogene Ration</t>
  </si>
  <si>
    <t>Ration équilibrée</t>
  </si>
  <si>
    <t>Razione bilanciata</t>
  </si>
  <si>
    <t>Evenwichtig rantsoen</t>
  </si>
  <si>
    <t>Ração equilibrada</t>
  </si>
  <si>
    <t>Rație echilibrată</t>
  </si>
  <si>
    <t>Balanserad foderstat</t>
  </si>
  <si>
    <t>Vorbeugende Maßnahmen</t>
  </si>
  <si>
    <t>Profilaxie</t>
  </si>
  <si>
    <t>Profilassi</t>
  </si>
  <si>
    <t>Voorkomen van ziekte</t>
  </si>
  <si>
    <t>Profilaxia</t>
  </si>
  <si>
    <t>Förebyggande</t>
  </si>
  <si>
    <t>Tierärztliche Dienstleistungen</t>
  </si>
  <si>
    <t>Services vétérinaires</t>
  </si>
  <si>
    <t>Servizi veterinari</t>
  </si>
  <si>
    <t>Veterinaire diensten</t>
  </si>
  <si>
    <t>Serviços veterinários</t>
  </si>
  <si>
    <t>Servicii veterinare</t>
  </si>
  <si>
    <t>Veterinära tjänster</t>
  </si>
  <si>
    <t>What is the one-way distance the animals walk daily to the paddocks?</t>
  </si>
  <si>
    <t>Are your roadways checked every year and maintained if needed?</t>
  </si>
  <si>
    <t>How often do you visually check grazing animals other than cows (suckler cows, beef cattle, sheep)?</t>
  </si>
  <si>
    <t>5.1-10%</t>
  </si>
  <si>
    <t>10.1-15%</t>
  </si>
  <si>
    <t>&gt;15.1%</t>
  </si>
  <si>
    <t>0 %</t>
  </si>
  <si>
    <t xml:space="preserve">Do you test your soil pH and amend it to improve plant growth, if necessary?  </t>
  </si>
  <si>
    <t xml:space="preserve">N/A- I rely on natural pastures </t>
  </si>
  <si>
    <t>yes_positive_0_100_N/A</t>
  </si>
  <si>
    <t>What percentage of your farm is in permanent grasslands?</t>
  </si>
  <si>
    <t>N/A</t>
  </si>
  <si>
    <t xml:space="preserve">Are your products sold with a quality certification label strongly linked to the territory (PDO) ? </t>
  </si>
  <si>
    <t>Do you sow your grasslands in the right period to avoid cold temperatures or drought periods that can kill your young plants after germination, and to avoid nutrient losses?</t>
  </si>
  <si>
    <t>&lt;1,5 m²</t>
  </si>
  <si>
    <t>0 kg N/Ha</t>
  </si>
  <si>
    <t>1-40 kg N/ha</t>
  </si>
  <si>
    <t>1 - 2</t>
  </si>
  <si>
    <t>3 - 4</t>
  </si>
  <si>
    <t>&gt;= 5</t>
  </si>
  <si>
    <t>flower_colour_count</t>
  </si>
  <si>
    <t>Überprüfen Sie den Boden-pH-Wert und passen Sie ihn bei Bedarf an?</t>
  </si>
  <si>
    <t>Erfolgt die Neuanlage von Grünland unter Beachtung von Kälte- oder Trockenperioden, um eine gute Jungpflanzenentwicklung zu gewährleisten und Nährstoffverluste zu mindern?</t>
  </si>
  <si>
    <t>Wie hoch ist der Prozentsatz an besonders schützenswertem Grünland (z.B Natura 2000) gemäß der Habitat-Richtlinie 92/43/EWG der Europäischen Union) in Ihrem Betrieb?</t>
  </si>
  <si>
    <t>Welche einfache Wegstrecke legen die Tiere täglich zurück, um zur Weide zu gelangen?</t>
  </si>
  <si>
    <t>Haben erwachsene Tiere Zugang zu Liegeboxen (eine Liegebox pro Kuh) oder einen Laufstall (4 m²/Kuh oder 1 - 2m²/sheep)?</t>
  </si>
  <si>
    <t>0 - 3 kg/cow; 0-0.5 kg /small ruminants</t>
  </si>
  <si>
    <t>&gt;3 kg/cow; &gt; 0.5 kg /small ruminants</t>
  </si>
  <si>
    <t>N/A - There is no permanent grassland at the farm</t>
  </si>
  <si>
    <t>Do you protect the young trees when recently planted?</t>
  </si>
  <si>
    <t>Do you have legumes in your grasslands?</t>
  </si>
  <si>
    <t>What is the maximum proportion of legumes in your pastures throughout the year?</t>
  </si>
  <si>
    <t>Ci sone le leguminose nei suoi prati e pascoli?</t>
  </si>
  <si>
    <t>Heb je vlinderbloemigen (stiktofbindende gewassen) in je grasland?</t>
  </si>
  <si>
    <t>Si oui, incorporez-vous des légumineuses dans la composition de vos prairies semées ?</t>
  </si>
  <si>
    <t>Se si, aggiunge le leguminose al miscuglio di semi che utilizza per la semina?</t>
  </si>
  <si>
    <t>Zo ja, zaai je ook vlinderbloemigen bij herinzaai of doorzaai?</t>
  </si>
  <si>
    <t>Quelle est la proportion maximale de légumineuses dans vos pâtures au cours de l’année ?</t>
  </si>
  <si>
    <t>Qual è la percentuale massima di leguminose presente nei suoi pascoli durante l'anno?</t>
  </si>
  <si>
    <t>Wat is over het jaar heen het maximale aandeel vlinderbloemigen in je grasland?</t>
  </si>
  <si>
    <t>Quale percentuale del foraggio che ha utilizzato negli ultimi tre anni è stata prodotta all’interno dell'azienda?</t>
  </si>
  <si>
    <t>Welk percentage van het ruwvoer dat je in de afgelopen drie jaar hebt gebruikt, is op je eigen bedrijf geproduceerd?</t>
  </si>
  <si>
    <t>Lorsque vous fauchez vos prairies, votre hauteur de coupe pour l’ensilage ou le foin est-elle comprise entre 6 et 8 cm ?</t>
  </si>
  <si>
    <t>Als je je grasland maait voor kuilgras of hooi, is je maaihoogte dan tussen 6 en 8 cm?</t>
  </si>
  <si>
    <t>What is the proportion of the optimal grazing period that your animals spend grazing a year?</t>
  </si>
  <si>
    <t>Quelle proportion de la période de pâturage optimale vos animaux passent-ils réellement au pâturage sur une année ?</t>
  </si>
  <si>
    <t xml:space="preserve">Quale è la proporzione di tempo trascorso al pascolo dagli animali durante la migliore stagione per il pascolo? </t>
  </si>
  <si>
    <t xml:space="preserve">Welk deel (%) van de optimale beweidingsperiode per jaar weiden je dieren? </t>
  </si>
  <si>
    <t>Cherchez-vous à mettre les animaux au pâturage le plus tôt possible au printemps ?</t>
  </si>
  <si>
    <t>Cerca di fare pascolare gli animali il prima possibile in primavera?</t>
  </si>
  <si>
    <t>Probeer je zo vroeg mogelijk in het voorjaar te starten met weiden?</t>
  </si>
  <si>
    <t>Lorsque les animaux pâturent au printemps, leur donnez-vous un apport supplémentaire de fourrage (foin, ensilage, enrubanné, ensilage de maïs, etc.) ?</t>
  </si>
  <si>
    <t>Als de dieren in het voorjaar weiden, krijgen ze dan ruwvoer bijgevoerd (hooi, graskuil, maïskuil enz.)?</t>
  </si>
  <si>
    <t>Qual è la proporzione minima di integrazione alimentare che da ai suoi animali durante la stagione di pascolamento?</t>
  </si>
  <si>
    <t>Wat is het laagste percentage bijvoeding in het totale rantsoen tijdens het beweidingsseizoen?</t>
  </si>
  <si>
    <t>During the yearly grazing period of best grass quality, how much concentrate do you feed per day to a mother animal?</t>
  </si>
  <si>
    <t>Quelle est la proportion de concentrés distribués dans la ration totale pendant la saison de pâturage ?</t>
  </si>
  <si>
    <t>Quando il pascolo ha la migliore qualità, quanto concentrato somministra al giorno ad una femmina in produzione?</t>
  </si>
  <si>
    <t>Hoeveel krachtvoer geef je een moederdier per dag bij beweiding in de periode met de beste graskwaliteit?</t>
  </si>
  <si>
    <t>Si vous distribuez des concentrés pendant cette période de pâturage, quel est leur teneur en protéines ?</t>
  </si>
  <si>
    <t>Qual è il titolo di proteina grezza del concentrato che somministra quando il pascolo ha la migliore qualità?</t>
  </si>
  <si>
    <t>Als je krachtvoer geeft tijdens de beweidingsperiode met de beste graskwaliteit, wat is dan het ruweiwitpercentage van dit krachtvoer?</t>
  </si>
  <si>
    <t>Per quante ore al giorno gli animali stanno al pascolo durante l'estate?</t>
  </si>
  <si>
    <t>Hoeveel uur per dag weiden de dieren in de zomer?</t>
  </si>
  <si>
    <t>During summer, how much concentrate do you feed per day to a mother animal?</t>
  </si>
  <si>
    <t>Pendant l'été, quelle quantité de concentré donnez-vous par jour à une femelle en production ?</t>
  </si>
  <si>
    <t>Quanto concentrato somministra al giorno ad una femmina adulta in produzione durante l'estate?</t>
  </si>
  <si>
    <t>Per quante ore al giorno gli animali stanno al pascolo durante la stagione autunnale?</t>
  </si>
  <si>
    <t>Hoeveel uur per dag weiden de dieren in de herfst?</t>
  </si>
  <si>
    <t>À quelle distance de votre exploitation proviennent les concentrés que vous utilisez ?</t>
  </si>
  <si>
    <t>Da quale distanza dalla sua azienda arrivano i concentrati?</t>
  </si>
  <si>
    <t>Van welke afstand van je bedrijf komt het krachtvoer?</t>
  </si>
  <si>
    <t>En moyenne, sur vos différents paddocks, quelle part de l’herbe n'est âs consommée par les animaux à cause des bouses et pissats ?</t>
  </si>
  <si>
    <t>Welk deel van het beweide grasland blijft door mest- en urineplekken onbegraasd?</t>
  </si>
  <si>
    <t xml:space="preserve">Sfalcia il foraggio alle prime fasi di crescita per avere un prodotto di alta qualità (con l'eccezione delle aree HNV e sito Natura 2000)?  </t>
  </si>
  <si>
    <t>Maai je het gras in een vroeg stadium van de groei om voer van hoge kwaliteit te krijgen? (met uitzondering van  HNV- en Natura 2000-gebieden)</t>
  </si>
  <si>
    <t>Quelle est la part de vos prairies dont la fertilité des sols est optimale (indice des sols minéraux 3/4 P et K et pH du sol &gt; 6,3) ?</t>
  </si>
  <si>
    <t>Quale % delle sue superfici foraggere ha suoli con una fertilità ottimale (indice di suolo minerale 3/4 P e K e pH del suolo &gt; 6,3)?</t>
  </si>
  <si>
    <t>Welk deel van je grasland heeft een goede bodemvruchtbaarheid (voldoende P en K en bodem pH &gt; 6,3)?</t>
  </si>
  <si>
    <t>Fa eseguire le analisi del terreno della sua azienda?</t>
  </si>
  <si>
    <t>Laat je regelmatig bodemonderzoek doen op je bedrijf?</t>
  </si>
  <si>
    <t>Testez-vous le pH de votre sol etépandez de la chaux si nécessaire pour le corriger et ainsi améliorer la croissance des plantes ?</t>
  </si>
  <si>
    <t>Testa il valore di pH del suo suolo e lo corregge se necessario (es: suoli acidi, suoli alcalini)?</t>
  </si>
  <si>
    <t>Controleer je de pH van de bodem en bekalk je indien nodig om de groei van het gras te verbeteren?</t>
  </si>
  <si>
    <t>Do you avoid soil compaction by avoiding grazing in very wet conditions, using low pressure tyres and limiting the use of heavy machinery?</t>
  </si>
  <si>
    <t>Evita di compattare il suolo non facendo pascolare gli animali in condizioni di forte umidità, e/o utilizzando pneumatici a bassa pressione e/o limitando l'uso di macchinari pesanti?</t>
  </si>
  <si>
    <t>Voorkom je bodemverdichting door: niet te laten begrazen als het te nat is, banden met lage druk te gebruiken, zware machines zoveel mogelijk te vermijden?</t>
  </si>
  <si>
    <t>Utilizza metodi di minima lavorazione per la risemina delle foraggere?</t>
  </si>
  <si>
    <t>Pas je minimale grondbewerking toe bij herinzaai van gras?</t>
  </si>
  <si>
    <t>Verspreid je de mest die op je bedrijf is geproduceerd over de percelen waar je ruwvoer voor je bedrijf oogst?</t>
  </si>
  <si>
    <t>Laat je drijfmest en andere mest analyseren?</t>
  </si>
  <si>
    <t>Hoe vaak krijgen je gemaaide graslanden mest of ander organisch materiaal?</t>
  </si>
  <si>
    <t>Do you use low emission slurry and manure spreading to improve nitrogen content?</t>
  </si>
  <si>
    <t>Gebruik je emissiearme methoden bij het uitrijden van mest en drijfmest?</t>
  </si>
  <si>
    <t>Do you use any management tools to know when it is best to apply nutrients?</t>
  </si>
  <si>
    <t>Utilizza strumenti di gestione per sapere quando è il momento migliore per distribuire i fertilizzanti?</t>
  </si>
  <si>
    <t>Gebruik je hulpmiddelen of planningstools om te bepalen wanneer je het beste mest of kunstmest kunt toedienen?</t>
  </si>
  <si>
    <t>Stem je mesttoediening af op de groeifase van het gras, rekening houdend met momenten van hoge of lage behoefte?</t>
  </si>
  <si>
    <t>Houd je bij het gebruik van meststoffen rekening met de hoeveelheid stikstof die al in de bodem aanwezig is in het voorjaar?</t>
  </si>
  <si>
    <t>Quanto azoto minerale distribuisce sui suoi pascoli?</t>
  </si>
  <si>
    <t>Hoeveel  stikstof uit kunstmest geef je aan je beweidingspercelen?</t>
  </si>
  <si>
    <t>Quanto azoto minerale distribuisce sulle sue foraggere da sfalcio?</t>
  </si>
  <si>
    <t>Hoeveel stikstof uit kunstmest geef je aan je maaipercelen?</t>
  </si>
  <si>
    <t xml:space="preserve">Do you choose multiple pasture species to graze for as long as possible in your natural conditions? </t>
  </si>
  <si>
    <t xml:space="preserve">Kies je verschillende weidemengsels om zo lang mogelijk te kunnen weiden? </t>
  </si>
  <si>
    <t>Do you use multiple varieties of the same species in your grass seed mixtures (seeded grasslands)?</t>
  </si>
  <si>
    <t>Usa più varietà della stessa specie quando semina miscugli di foraggere?</t>
  </si>
  <si>
    <t>Gebruik je meerdere rassen van dezelfde soort in je graszaadmengsels?</t>
  </si>
  <si>
    <t>Usa altre specie oltre alle graminacee e leguminose quando semina le superfici foraggere? (es. cicoria, piantaggine...)</t>
  </si>
  <si>
    <t xml:space="preserve">Zaai je behalve gras en klaver ook andere soorten, zoals cichorei of weegbree? </t>
  </si>
  <si>
    <t>Réduisez-vous votre dépendance à l'égard de l'azote minéral en incorporant des légumineuses et/ou en utilisant des effluents organiques ?</t>
  </si>
  <si>
    <t>Riduce la dipendenza dall'azoto minerale incorporando le leguminose e/o utilizzando i fertilizzanti organici?</t>
  </si>
  <si>
    <t>Gebruik je klaver, andere stikstofbindende gewassen of organische mest om minder kunstmest nodig te hebben?</t>
  </si>
  <si>
    <t>Utilizza aree agricole esterne all’azienda per aumentare la disponibilità di pascolo stagionale?</t>
  </si>
  <si>
    <t>Maak je gebruik van externe percelen om in het weideseizoen meer weidegrond te hebben?</t>
  </si>
  <si>
    <t>Komen je eindproducten van verschillende grazende diersoorten? (bijv. koe, schaap)</t>
  </si>
  <si>
    <t>Pratiquez-vous le co-pâturage avec des espèces différentes ? (Co-pâturage : Méthode consistant à utiliser deux groupes d'animaux ou plus, ayant généralement des besoins nutritionnels différents, pour pâturer la même parcelle en même temps).</t>
  </si>
  <si>
    <t>Laat je verschillende diersoorten tegelijk grazen op hetzelfde perceel?</t>
  </si>
  <si>
    <t>Utilizza il sistema di pascolo detto leader-follower? (Il pascolo leader-follower è quello in cui il gruppo di animali prioritario bruca l'erba migliore ed è seguito da un secondo gruppo di animali che resta ordinatamente dietro il gruppo prioritario).</t>
  </si>
  <si>
    <t>Gebruik je een leider-volger systeem bij beweiding? (de eerste groep graast het beste gras, de tweede groep graast daarna het restant)</t>
  </si>
  <si>
    <t>Le specie/razze di animali che alleva sono adatte alle condizioni locali del pascolo? (ad esempio: ripide, umide, secche, fredde, ecc.)</t>
  </si>
  <si>
    <t>Zijn je diersoorten/rassen aangepast aan de lokale omstandigheden voor beweiding? (bijv. steil, nat, droog, koud)</t>
  </si>
  <si>
    <t>Alleva razze diverse della stessa specie animale in azienda?</t>
  </si>
  <si>
    <t>Heb je verschillende rassen van dezelfde diersoort op je bedrijf?</t>
  </si>
  <si>
    <t>Effettua incroci tra razze diverse per migliorare la produzione e la qualità del latte che produce?</t>
  </si>
  <si>
    <t>Pas je kruisingen toe tussen rassen (bijv. Holstein x Jersey)?</t>
  </si>
  <si>
    <t xml:space="preserve">Heb je zeldzame landbouwhuisdieren / lokale rassen? </t>
  </si>
  <si>
    <t>Hoeveel verschillende voedergewassen teel je op je bedrijf om de productie het hele jaar door op peil te houden (bijv. gras, maïs, sorghum,  enz.)?</t>
  </si>
  <si>
    <t>Zaai je je voedergewassen op verschillende momenten om risico te spreiden?</t>
  </si>
  <si>
    <t>Semez-vous des fourrages qui peuvent être récoltés à différents moments de l'année ?</t>
  </si>
  <si>
    <t>Semina colture foraggere, non perenni, che possono essere raccolte in mesi diversi durante l'anno?</t>
  </si>
  <si>
    <t>Zaai je voedergewassen, anders dan blijvend gras, die in verschillende maanden van het jaar geoogst kunnen worden?</t>
  </si>
  <si>
    <t>Intégrez-vous de l’agroforesterie dans vos prairies ? (L’agroforesterie regroupe les systèmes de gestion des terres et les techniques où des plantes ligneuses pérennes — arbres, arbustes, palmiers, bambous, etc. — sont délibérément utilisées sur les mêmes unités de gestion que les cultures agricoles et/ou les animaux, selon un agencement spatial ou une succession temporelle. Elle inclut également l’agrosylvopastoralisme.)</t>
  </si>
  <si>
    <t>Gebruik je agroforestry op je grasland? (agroforestry is een verzamelnaam voor systemen en technieken waarbij houtige vaste planten (zoals bomen, struiken, palmen of bamboe) bewust worden gebruikt op dezelfde percelen als landbouwgewassen en/of dieren, in een bepaalde ruimtelijke indeling of tijdsvolgorde; agroforestry omvat ook agro-silvo-pastoraal beheer).</t>
  </si>
  <si>
    <t xml:space="preserve">How many trees and shrubs species do you have on your farm? </t>
  </si>
  <si>
    <t xml:space="preserve">Combien d'espèces d'arbres et d'arbustes avez-vous sur votre ferme ? </t>
  </si>
  <si>
    <t xml:space="preserve">Quante specie di alberi e arbusti ci sono nella sua azienda? </t>
  </si>
  <si>
    <t xml:space="preserve">Hoeveel soorten bomen en struiken heb je op je bedrijf? </t>
  </si>
  <si>
    <t>Worden je producten verkocht onder een kwaliteitslabel wat verbonden is aan de regio?</t>
  </si>
  <si>
    <t>Pouvez-vous modifier facilement votre réseau de circuits de commercialisation ?</t>
  </si>
  <si>
    <t>Kun je je verkoopkanalen makkelijk aanpassen?</t>
  </si>
  <si>
    <t>Vendez-vous vos produits directement aux consommateurs finaux ?</t>
  </si>
  <si>
    <t>Verkoop je je producten direct aan eindgebruikers?</t>
  </si>
  <si>
    <t>Are you carrying out other economic activities on your farm (e.g.: agritourism, agri-camping, energy, gastronomy, forestry …)?</t>
  </si>
  <si>
    <t>Réalisez-vous d’autres activités économiques sur votre exploitation (ex. : agritourisme, camping à la ferme, production d’énergie, gastronomie, sylviculture, etc.) ?</t>
  </si>
  <si>
    <t>Svolge altre attività economiche nella sua azienda oltre all’allevamento? (es: agriturismo, agri-campeggio, ...)</t>
  </si>
  <si>
    <t>Voer je andere economische activiteiten uit op je bedrijf? (bijv.: agrotoerisme, kamperen bij de boer...)</t>
  </si>
  <si>
    <t>À quelle période ressemez-vous vos prairies ?</t>
  </si>
  <si>
    <t>Semez-vous vos prairies à la période appropriée pour éviter les températures froides ou les périodes de sécheresse qui pourraient tuer vos jeunes plants après la germination, et limiter les pertes de nutriments ?</t>
  </si>
  <si>
    <t>Semina le sue colture foraggere nel giusto periodo, così da evitare le basse temperature od i periodi siccitosi che ucciderebbero le giovani piantine, e le perdite di nutrienti per lisciviazione o volatilizzazione?</t>
  </si>
  <si>
    <t>Zaai je je grasland op het juiste moment om jonge planten te beschermen tegen kou of droogte en om verlies van nutriënten te voorkomen?</t>
  </si>
  <si>
    <t>Allouez-vous la quantité d’herbe appropriée pour éviter le surpâturage ou le sous-pâturage ?</t>
  </si>
  <si>
    <t>Stima la disponibilià di erba presente per evitare il sovra-pascolamento o il sotto-pascolamento degli animali?</t>
  </si>
  <si>
    <t>Geef je je dieren de juiste hoeveelheid gras zodat er geen over- of onderbegrazing is?</t>
  </si>
  <si>
    <t>Gebruik je een apart perceel waar je, bijvoorbeeld bij droogte, dieren langer dan een week kunt houden en op het perceel bijvoeren?</t>
  </si>
  <si>
    <t>Au printemps et à l'automne, donnez-vous plus de 3 kg de concentré (pour les vaches laitières) ou 0,5 kg (pour les petits ruminants) avec une teneur en protéines brutes supérieure à 16 % MAT ?</t>
  </si>
  <si>
    <t>Somministra quantità di concentrato ad elevato tenore proteico (&gt;16% di proteina grezza) superiori ai 3 kg (per vacca da latte) o 0.5 kg (piccoli ruminanti)  in primavera e in autunno?</t>
  </si>
  <si>
    <t>Voer je in het voorjaar en de herfst meer dan 3 kg krachtvoer per koe of 0,5 kg per schaap/geit met een ruw eiwitgehalte van meer dan 16%?</t>
  </si>
  <si>
    <t>Pas je je bemestingsplan aan op de risico’s van je verschillende bodemtypen?</t>
  </si>
  <si>
    <t>Che percentuale di terreno nudo è presente in azienda in inverno?</t>
  </si>
  <si>
    <t>Hoeveel procent van je bedrijf is in de winter kaal?</t>
  </si>
  <si>
    <t>Gebruik je vlinderbloemigen (stikstofbindende gewassen) in je vruchtwisseling?</t>
  </si>
  <si>
    <t>Heb je vanggewassen om de bodem in herfst en winter bedekt te houden?</t>
  </si>
  <si>
    <t>Hoe lang duurt je gemiddelde vruchtwisseling?</t>
  </si>
  <si>
    <t>Gebruik je tijdelijk grasland van 3 jaar of langer in je vruchtwisseling? (bij akkerbouw)</t>
  </si>
  <si>
    <t>Quelle proportion de votre exploitation est constituée de prairies permanentes (prairies de plus de 5 ans) ?</t>
  </si>
  <si>
    <t>Ha conseguito il patentino per l'uso sicuro dei pesticidi?</t>
  </si>
  <si>
    <t>Heb je een cursus gevolgd over veilig gebruik van pesticiden?</t>
  </si>
  <si>
    <t xml:space="preserve">Do you create habitats (hedgerows, …) for insects that help with pest regulation? </t>
  </si>
  <si>
    <t>Crea degli habitat per gli insetti utili contro i parassiti? (es: siepi, muretti a secco, ecc.)</t>
  </si>
  <si>
    <t>Creëer je leefgebieden zoals hagen of struiken voor insecten die plagen helpen bestrijden?</t>
  </si>
  <si>
    <t>Lascia una fascia di rispetto inerbita vicino ai corsi d'acqua?</t>
  </si>
  <si>
    <t>Laat je oeverranden langs sloten intact?</t>
  </si>
  <si>
    <t>Do you respect the buffer zones (X m) as defined in your country's regulation, when spreading fertiliser/manure/slurry/pesticides near waterways?</t>
  </si>
  <si>
    <t>Osserva la fascia di rispetto (5 m, così come definito dalla legislazione nazionale) a lato dei corsi d'acqua quando sparge fertilizzanti, concimi, liquami e pesticidi?</t>
  </si>
  <si>
    <t>Houd je bij het uitrijden van mest, kunstmest, drijfmest of bestrijdingsmiddelen langs sloten de bufferzones (X m) aan zoals wettelijk is voorgeschreven?</t>
  </si>
  <si>
    <t>Veillez-vous à ce qu’aucun effluent ne s’échappe de votre cour ? (canalisations pour eaux propres, bassin, stockage approprié de l’ensilage)</t>
  </si>
  <si>
    <t>Zorg je dat er geen water of mest van je erf wegstroomt? (bijvoorbeeld door gescheiden schoonwater, vijver en juiste opslag van kuilvoer)</t>
  </si>
  <si>
    <t>Quelle part de la surface agricole de votre exploitation est principalement gérée pour favoriser la biodiversité ?</t>
  </si>
  <si>
    <t>Quale frazione della superficie agricola aziendale è gestita principalmente per aumentare la biodiversità?</t>
  </si>
  <si>
    <t>Welk percentage van je landbouwgrond wordt vooral beheerd om de biodiversiteit te vergroten?</t>
  </si>
  <si>
    <t>Zijn je biodiversiteitsrijke stukken landbouwgrond met elkaar verbonden via landschapselementen, zoals hagen, houtige structuren, extensief beheerd grasland of oeverstroken?</t>
  </si>
  <si>
    <t>Ci sono stagni/zone umide nella sua azienda?</t>
  </si>
  <si>
    <t>Heb je vijvers of drasland op je bedrijf?</t>
  </si>
  <si>
    <t>Avez-vous des affleurements rocheux ou des amas de pierres sur votre exploitation ?</t>
  </si>
  <si>
    <t>Ci sono affioramenti rocciosi o cumuli di pietre in azienda?</t>
  </si>
  <si>
    <t>Heb je rotsen of stapels stenen op je bedrijf?</t>
  </si>
  <si>
    <t>Qual è la forma geometrica tipica degli appezzamento dei suoi prati/pascoli annuali?</t>
  </si>
  <si>
    <t>Welke vorm hebben je tijdelijke graslandpercelen meestal?</t>
  </si>
  <si>
    <t>Qual è la forma geometrica tipica degli appezzamenti dei suoi prati/pascoli permanenti?</t>
  </si>
  <si>
    <t>Welke vorm hebben je blijvende graslandpercelen meestal?</t>
  </si>
  <si>
    <t>Qual è la forma tipica dei suoi appezzamenti di terreno coltivati con colture arative?</t>
  </si>
  <si>
    <t>Welke vorm hebben je bouwlandpercelen meestal?</t>
  </si>
  <si>
    <t>Quelle est la taille moyenne de vos parcelles de cultures arables ?</t>
  </si>
  <si>
    <t>Hoe groot is je gemiddelde akkerbouwperceel?</t>
  </si>
  <si>
    <t>Quanti appezzamenti di foraggere che superano i 12 ettari gestisce nella sua azienda?</t>
  </si>
  <si>
    <t>Hoeveel graslandpercelen van meer dan 12 ha beheer je?</t>
  </si>
  <si>
    <t>Quelle proportion de la surface agricole totale est couverte par des plantes ligneuses (haies : largeur × longueur ; arbres : nombre d’arbres × 1,5 m²) ?</t>
  </si>
  <si>
    <t>Welk percentage van je landbouwgrond is bedekt met houtige planten (hagen: breedte x lengte; bomen: aantal x 1,5 m²)?</t>
  </si>
  <si>
    <t>Protégez-vous les jeunes arbres lorsqu’ils sont récemment plantés ?</t>
  </si>
  <si>
    <t xml:space="preserve">Come sono distribuite le piante legnose nella sua azienda? </t>
  </si>
  <si>
    <t>Zijn de houtige planten met elkaar verbonden? (bijv. doorlopend zoals hagen of verspreide bosjes)</t>
  </si>
  <si>
    <t>Quelle est la largeur typique de vos haies ou de vos bois ?</t>
  </si>
  <si>
    <t>Quanto spesso pota le piante legnose della sua azienda?</t>
  </si>
  <si>
    <t>Hoe breed zijn je hagen of houtige plantenstroken meestal?</t>
  </si>
  <si>
    <t>Hoe vaak snoei je houtige planten?</t>
  </si>
  <si>
    <t>Se ha un frutteto in azienda, qual è la densità degli alberi presenti?</t>
  </si>
  <si>
    <t xml:space="preserve">Quale quota della sua azienda è classificata come ZSC? (Zona Speciale di Conservazione secondo la Direttiva Habitat 92/43/CEE dell'Unione Europea) </t>
  </si>
  <si>
    <t>Als je een boomgaard hebt, hoe dicht staan de bomen daarin?</t>
  </si>
  <si>
    <t>C'è della vegetazione spontanea/naturale/autoctona nella zona ripariale della sua azienda?</t>
  </si>
  <si>
    <t>Welk percentage van je bedrijf valt onder een Special Area of Conservation (SAC volgens EU-richtlijn 92/43/EEC)?</t>
  </si>
  <si>
    <t>Vos alignements d'arbres en bord de cours d'eau sont-ils composés de végétation spontanée, naturelle ou locale ?</t>
  </si>
  <si>
    <t>Zit er spontane / natuurlijke / lokale begroeiing in je oeverstroken?</t>
  </si>
  <si>
    <t>Heb je nestkastjes in je recent gebouwde stallen of schuren om nachtvogels onderdak te bieden?</t>
  </si>
  <si>
    <t>Is your barn built in a way so as not to harm/trap birds?</t>
  </si>
  <si>
    <t>Votre bâtiment est-il conçu de manière à ne pas nuire aux oiseaux ni les piéger ?</t>
  </si>
  <si>
    <t>Is je schuur zo gebouwd dat vogels er niet in verstrikt kunnen raken of gewond raken?</t>
  </si>
  <si>
    <t>Existe-t-il un lien entre les éléments du paysage (haies, structures linéaires continues avec plantes ligneuses, prairies extensivement gérées, etc.) et votre bâtiment d'élevage ?</t>
  </si>
  <si>
    <t>Nella sua azienda ci sono piante foraggere in fiore tra febbraio e ottobre?</t>
  </si>
  <si>
    <t>Is er een verbinding tussen je landschapselementen (hagen, houtige structuren, extensief grasland) en je schuur?</t>
  </si>
  <si>
    <t>Avez-vous des fleurs dans vos prairies entre février et octobre sur votre exploitation ?</t>
  </si>
  <si>
    <t>Whats the largest number of flower colours in your meadows at same time during the grazing season?</t>
  </si>
  <si>
    <t>Au cours de la saison de pâturage, combien de couleurs de fleurs différentes peut-on observer simultanément dans vos prairies ?</t>
  </si>
  <si>
    <t>Quanto spesso sfalcia i prati partendo dal centro dell’appezzamento?</t>
  </si>
  <si>
    <t>Hoeveel verschillende kleuren bloemen zie je tegelijk in je weiden?</t>
  </si>
  <si>
    <t>Quelle méthode utilisez-vous principalement pour contrôler les espèces invasives (animales ou végétales à forte expansion) sur votre exploitation ?</t>
  </si>
  <si>
    <t>Hoe bestrijd je invasieve soorten (dieren/planten die snel in aantal toenemen) op je bedrijf?</t>
  </si>
  <si>
    <t>A quelle fréquence fauchez-vous vos prairies en commençant par le centre de la parcelle ?</t>
  </si>
  <si>
    <t>Hoe vaak begin je bij het maaien van je grasland in het midden van het perceel?</t>
  </si>
  <si>
    <t>Sfalcia le aree di rifiuto del pascolo per presenza di urina e sterco più di una volta all'anno?</t>
  </si>
  <si>
    <t>Quelle proportion des prairies de votre exploitation bénéficie d’une combinaison de pratiques (pâturage et fauche) ?</t>
  </si>
  <si>
    <t>Quanto azoto totale (da fertilizzanti chimici e concimi organici) somministra alle aree foraggere estensive?</t>
  </si>
  <si>
    <t>Hoeveel procent van het grasland op je bedrijf gebruik je voor zowel weiden als maaien?</t>
  </si>
  <si>
    <t>Les refus au pâturage (liés à la présence de bouses et de pissats) sont-ils fauchés plus d’une fois par an ?</t>
  </si>
  <si>
    <t>Quelle quantité totale d’azote (engrais chimiques et effluents) est appliquée sur les prairies extensives ?</t>
  </si>
  <si>
    <t>Quanti colori di fiori sono visibili nei suoi prati allo stesso tempo?</t>
  </si>
  <si>
    <t>Hoeveel stikstof (uit kunstmest en dierlijke mest) geef je in totaal aan je extensieve graslanden?</t>
  </si>
  <si>
    <t>Le bétail est-il déparasité chimiquement contre les insectes ou les nématodes dans les champs ?</t>
  </si>
  <si>
    <t>Qual è la distanza percorsa dagli animali per raggiungere i settori di pascolamento?</t>
  </si>
  <si>
    <t>Gebruik je chemische middelen om je vee in de wei te beschermen tegen insecten of wormen?</t>
  </si>
  <si>
    <t>Werden junge Gehölze und Neupflanzungen vor Verbiss geschützt?</t>
  </si>
  <si>
    <t>Protege as árvores jovens quando recém plantadas?</t>
  </si>
  <si>
    <t>Om ja, finns baljväxter i ditt vallutsäde?</t>
  </si>
  <si>
    <t>Hur stor andel av det vallfoder som används har producerats på din gård under de senaste tre åren?</t>
  </si>
  <si>
    <t>Om djuren får tillskottsfoder under betesperioden, hur stor andel av deras foder utgörs då som minst av detta?</t>
  </si>
  <si>
    <t>Om du utfodrar med kraftfoder under den bästa tiden av betesperioden, vilken andel råprotein är det då i kraftfodret?</t>
  </si>
  <si>
    <t>Hur stor andel av betet täcks av obetade gödsel- och urinfläckar?</t>
  </si>
  <si>
    <t>Que percentagem da sua exploração apresenta níveis adequados de P, K e pH(&gt;6,3), segundo análises de solo?</t>
  </si>
  <si>
    <t>Hur stor andel av din vallareal har mark-pH &gt;6,3)?</t>
  </si>
  <si>
    <t>Testa o pH do solo e faz as devidas correções para melhorar o crescimento das plantas, quando necessário?</t>
  </si>
  <si>
    <t>Testați pH-ul solului și împrăștiați amendamente atunci când este necesar?</t>
  </si>
  <si>
    <t>Pratica o co-pastoreio com diferentes espécies de pastagem? (Co-pastoreio: Um método de utilização de dois ou mais grupos de animais, normalmente com diferentes necessidades nutricionais, para pastar na mesma área de terra ao mesmo tempo).</t>
  </si>
  <si>
    <t>Utiliza um sistema de pastoreio do tipo "líder e seguidor"? (O sistema de pastoreio líder-seguidor consiste no facto de uma espécie prioritária pastar a melhor erva e a espécie seguidora utilizar a erva depois da primeira)</t>
  </si>
  <si>
    <t>Har du olika djurraser av samma djurslag på din gård?</t>
  </si>
  <si>
    <t>Semeia culturas forrageiras (que não sejam pastagens permanents) que podem ser colhidas em diferentes meses do ano?</t>
  </si>
  <si>
    <t>Desenvolve outras actividades económicas na sua exploração? (ex.: agroturismo, agro-campismo, caça, energia, gastronomia, floresta...)</t>
  </si>
  <si>
    <t>Bedriver du annan ekonomisk verksamhet än djurhållning på din gård? (t.ex. lantbruksturism eller -camping, energi, gastronomi, skog ...)</t>
  </si>
  <si>
    <t>Corta as suas pastagens no período certo para evitar temperaturas frias ou períodos de seca que possam matar a vegetação recente após germinação, e para evitar perdas de nutrientes?</t>
  </si>
  <si>
    <t>Anpassar du tidpunkten för sådd för att undvika att kyla eller torka tar kål på plantorna och för att undvika näringsläckage?</t>
  </si>
  <si>
    <t>Utfodrar du mer än 3 kg  (mjölkkor) eller 0,5 kg (får) med kraftfoder med en högt råproteininnehåll  (&gt;16 %) på våren och hösten?</t>
  </si>
  <si>
    <t>Respekterar du de lagstadgade skyddszonerna (X m) när du sprider gödsel och/eller pesticider nära vattendrag?</t>
  </si>
  <si>
    <t>Em quantas parcelas de pastagem com mais de 12 ha cultiva?</t>
  </si>
  <si>
    <t>Hur många av de vallar och/eller åkermarksbeten du brukar är över 12 ha?</t>
  </si>
  <si>
    <t>Wie viele verschiedene Blütenfarben sind in den Wiesen zur gleichen Zeit erkennbar?</t>
  </si>
  <si>
    <t>Quantas o maior nº de cores de flores são visiveis nos mesmos campos na mesma altura?</t>
  </si>
  <si>
    <t>Câte culori de flori sunt vizibile în același timp în pajiștile tale?</t>
  </si>
  <si>
    <t>Om du har ängar, hur många färger på blommor kan du som mest se på dina ängar på samma gång?</t>
  </si>
  <si>
    <t>Qual o método principal que usa para controlar as espécies invasoras (animais/plantas que aumentam rapidamente de abundância) na sua exploração agrícola?</t>
  </si>
  <si>
    <t>Vilka metoder använder du för att kontrollera invasiva arter (djur/växter med snabbt ökande förekomst) på din gård?</t>
  </si>
  <si>
    <t>Quelle est la distance aller que les animaux parcourent chaque jour pour rejoindre les paddocks ?</t>
  </si>
  <si>
    <t>Qual è la percentuale annuale di animali che manifestano zoppia?</t>
  </si>
  <si>
    <t>Hoe ver lopen je dieren dagelijks één kant op naar de weide?</t>
  </si>
  <si>
    <t>Quelle proportion de vos animaux présente des boiteries chaque année ?</t>
  </si>
  <si>
    <t>Hoeveel procent van je dieren is elk jaar kreupel?</t>
  </si>
  <si>
    <t>Vos chemins ont-ils des surfaces irrégulières ?</t>
  </si>
  <si>
    <t>Le strade aziendali sono sottoposte a controllo annuale e, se necessario, a manutenzione?</t>
  </si>
  <si>
    <t xml:space="preserve">Hebben je kavelpaden oneffenheden? </t>
  </si>
  <si>
    <t>Vos chemins sont-ils contrôlés chaque année et entretenus si nécessaire ?</t>
  </si>
  <si>
    <t xml:space="preserve">In caso di forte insolazione, gli animali al pascolo hanno disponibilità di spazi all'ombra? </t>
  </si>
  <si>
    <t>Controleer je je kavelpaden jaarlijks, en onderhoud je ze jaarlijks indien nodig?</t>
  </si>
  <si>
    <t>As suas estradas são objeto de análise anuam e sofrem manutenção se necessário?</t>
  </si>
  <si>
    <t>Inspekteras drivgångarna varje år och underhålls vid behov?</t>
  </si>
  <si>
    <t xml:space="preserve">In periods of sun, do grazing animals have access to shade/shelter? </t>
  </si>
  <si>
    <t>Pendant les périodes ensoleillées, les animaux au pâturage ont-ils accès à de l’ombre ou à un abri ?</t>
  </si>
  <si>
    <t>Gli animali adulti in stabulazione dispongono di box indipendenti (uno per capo per le vacche) o di spazio sufficiente (4 m2 per vacca; 1-2 m2 per pecora)?</t>
  </si>
  <si>
    <t>Hebben je grazende dieren bij zonnig of warm weer toegang tot schaduw of een schuilplek?</t>
  </si>
  <si>
    <t>Les animaux adultes ont-ils accès à des logettes (une logette par vache) ou à une stabulation libre (4 m² par vache ou 1–2 m² par mouton) ?</t>
  </si>
  <si>
    <t>Gli animali hanno accesso ad acqua fresca e pulita sempre, anche al pascolo?</t>
  </si>
  <si>
    <t>Hebben volwassen dieren voldoende ligruimte? (1 ligbox per koe of in een vrijloopstal 4m² per koe of 1–2 m² per schaap)</t>
  </si>
  <si>
    <t>Os animais adultos têm acesso a cubículos (um cubículo por vaca) ou a um alojamento aberto (4m²/vaca ou 1-2/m² por pequeno ruminante)?</t>
  </si>
  <si>
    <t>Animalele adulte au acces la boxe (o boxă pe vacă) sau la adăposturi libere (4 m²/vacă sau 1-2 m²/oaie) ?</t>
  </si>
  <si>
    <t>Har vuxna djur tillgång till liggbås (ett liggbås per ko) eller lösdrift (4m²/ko eller 1-2 m²/får)?</t>
  </si>
  <si>
    <t>Haben die Tiere jederzeit Zugang zu frischem, sauberem Wasser (einschließlich auf der Weide)?</t>
  </si>
  <si>
    <t>Les animaux ont-ils accès en permanence à de l’eau fraîche et propre, y compris au pâturage ?</t>
  </si>
  <si>
    <t>Le vacche che pascolano hanno problemi digestivi o metabolici durante il periodo di transizione (tra i 21 giorni prima ed i 21 giorni dopo il parto)?</t>
  </si>
  <si>
    <t>Rencontrez-vous des problèmes digestifs ou métaboliques chez les animaux en période de transition alimentaire ?</t>
  </si>
  <si>
    <t>Adatta gli integratori della razione (concentrati e minerali) alla qualità del foraggio?</t>
  </si>
  <si>
    <t>Krijgen je dieren problemen met de spijsvertering of stofwisseling als ze van stal naar weide gaan of omgekeerd?</t>
  </si>
  <si>
    <t>Har dina betande kor/tackor problem med fodersmältningen eller ämnesomsättningen i perioden kring kalvning/lamning?</t>
  </si>
  <si>
    <t>Adaptez-vous la quantité de compléments distribuée (concentrés et minéraux) à la qualité du fourrage ?</t>
  </si>
  <si>
    <t>Effettua i trattamenti antiparassitari in maniera sistematica oppure solo dopo avere fatto analizzare le feci (o altro)?</t>
  </si>
  <si>
    <t>Pas je de bijvoeding (krachtvoer en mineralen) aan op de kwaliteit van het ruwvoer?</t>
  </si>
  <si>
    <t>Anpassar du kraftfoder- och mineraltillskott till foderkvaliteten?</t>
  </si>
  <si>
    <t>Se le unghie/zoccoli degli animali devono essere tagliati, quante volte all'anno esegue l'operazione?</t>
  </si>
  <si>
    <t>Behandel je je dieren altijd volgens schema tegen parasieten, of alleen na controle (bijv. mestonderzoek)?</t>
  </si>
  <si>
    <t>Hoe vaak bekap je per jaar gemiddeld de klauwen van je dieren?</t>
  </si>
  <si>
    <t>What is the occurrence of mastitis in your herd or flock?</t>
  </si>
  <si>
    <t>Quelle est la fréquence de la mammite dans votre troupeau ?</t>
  </si>
  <si>
    <t>Qual è il tasso di mortalità dei capi giovani (età da 4 a 12 mesi) della sua mandria/gregge?</t>
  </si>
  <si>
    <t>Dopo quanto tempo chiama il veterinario per curare gli animali malati o feriti?</t>
  </si>
  <si>
    <t>Wat is het sterftepercentage van je jongvee (van 4 tot 12 maanden)?</t>
  </si>
  <si>
    <t>Quand faites-vous appel au vétérinaire pour des animaux malades ou blessés nécessitant des soins ?</t>
  </si>
  <si>
    <t>Con quale frequenza controlla gli animali mentre sono al pascolo? (riferito a vacche nutrici, bovini da carne, pecore, capre, con l’esclusione delle vacche da latte)</t>
  </si>
  <si>
    <t>À quelle fréquence allez-vous observer vos animaux au pâturage, en dehors des vaches laitières (vaches allaitantes, bovins viande, moutons) ?</t>
  </si>
  <si>
    <t>Hoe vaak controleer je je grazende dieren (anders dan melkkoeien) visueel? (zoogkoeien, ander vleesvee, schapen, geiten)</t>
  </si>
  <si>
    <t>I piccoli ingeriscono il colostro entro 3 ore dalla nascita?</t>
  </si>
  <si>
    <t>Laat je je dieren grazen onder natte omstandigheden (verzadigde / modderige grond)?</t>
  </si>
  <si>
    <t>Il colostro dei suoi animali da latte è di buona qualità?</t>
  </si>
  <si>
    <t>Krijgt een pasgeboren dier binnen 3 uur na de geboorte biest?</t>
  </si>
  <si>
    <t>I vitelli/gli agnelli/i capretti prima dello svezzamento condividono gli spazi all’interno con animali più vecchi?</t>
  </si>
  <si>
    <t>Is de biest van je melkkoeien van goede kwaliteit?</t>
  </si>
  <si>
    <t>Är råmjölken från mjölkkor/tackor av god kvalitet?</t>
  </si>
  <si>
    <t>Quanto spazio viene assegnato ad ogni vitello prima dello svezzamento? vedi DIRETTIVA 2008/119/EC, 1.7m² / 150 kg peso vivo)</t>
  </si>
  <si>
    <t>Delen jonge dieren dezelfde binnenruimte als oudere dieren?</t>
  </si>
  <si>
    <t>Quelle surface est allouée par veau avant le sevrage ? (selon la DIRECTIVE 2008/119/CE : 1,7 m² pour 150 kg de poids vif)</t>
  </si>
  <si>
    <t>Hoeveel ruimte krijgt een kalf vóór het spenen? (volgens de EU moet een kalf minimaal 1,7 m² per 150 kg lichaamsgewicht krijgen)</t>
  </si>
  <si>
    <t>Hur mycket utrymme har kalvar under mjölkperioden, uttryckt per kalv? (enligt EU-direktiv 2008/119/EC, 1,7 m² /150 kg vikt)</t>
  </si>
  <si>
    <t/>
  </si>
  <si>
    <t>Skyddar du eventuella unga träd efter plantering? Frågan är inte relevant under svenska förhållanden.
Välj svaret N/A.</t>
  </si>
  <si>
    <t>https://www.encyclopediapratensis.eu/product-category/reducing-inputs/</t>
  </si>
  <si>
    <t>https://www.encyclopediapratensis.eu/product-category/enhancing-diversity/</t>
  </si>
  <si>
    <t>https://www.encyclopediapratensis.eu/product-category/reducing-pollution/</t>
  </si>
  <si>
    <t>https://www.encyclopediapratensis.eu/product-category/biodiversity/</t>
  </si>
  <si>
    <t xml:space="preserve">https://www.encyclopediapratensis.eu/product-category/animal-welfare/ </t>
  </si>
  <si>
    <t>https://www.encyclopediapratensis.eu/product-category/maximising-herbage-utilisation/</t>
  </si>
  <si>
    <t>https://www.encyclopediapratensis.eu/product-category/reducing-feed-inputs/</t>
  </si>
  <si>
    <t>https://www.encyclopediapratensis.eu/product-category/soil-management/</t>
  </si>
  <si>
    <t>https://www.encyclopediapratensis.eu/product-category/optimising-organic-nutrients-on-farm/</t>
  </si>
  <si>
    <t>https://www.encyclopediapratensis.eu/product-category/optimising-fertilisation/</t>
  </si>
  <si>
    <t>https://www.encyclopediapratensis.eu/product-category/diversity-of-production/</t>
  </si>
  <si>
    <t>https://www.encyclopediapratensis.eu/product-category/marketing/</t>
  </si>
  <si>
    <t>https://www.encyclopediapratensis.eu/product-category/income/</t>
  </si>
  <si>
    <t>https://www.encyclopediapratensis.eu/product-category/grassland-management/</t>
  </si>
  <si>
    <t>https://www.encyclopediapratensis.eu/product-category/pasture-management/</t>
  </si>
  <si>
    <t>https://www.encyclopediapratensis.eu/product-category/fertilisation/</t>
  </si>
  <si>
    <t>https://www.encyclopediapratensis.eu/product-category/soil-management-reducing-pollution/</t>
  </si>
  <si>
    <t>https://www.encyclopediapratensis.eu/product-category/pest-regulation/</t>
  </si>
  <si>
    <t>https://www.encyclopediapratensis.eu/product-category/waterway-protection/</t>
  </si>
  <si>
    <t>https://www.encyclopediapratensis.eu/product-category/infrastructure/</t>
  </si>
  <si>
    <t>https://www.encyclopediapratensis.eu/product-category/nutrition/</t>
  </si>
  <si>
    <t>https://www.encyclopediapratensis.eu/product-category/health-management/</t>
  </si>
  <si>
    <t>https://www.encyclopediapratensis.eu/product-category/animal-behaviour-and-welfare/</t>
  </si>
  <si>
    <t>https://www.encyclopediapratensis.eu/product-category/calf-welfare-and-health/</t>
  </si>
  <si>
    <t>More Information</t>
  </si>
  <si>
    <t>Wenn ja, enthalten die Grünlandsaatgutmischungen Leguminosen?</t>
  </si>
  <si>
    <t>Se sim, coloca leguminosas nos seus prados disponíveis para sementeira?</t>
  </si>
  <si>
    <t>Dacă da, Puneți leguminoase în pajiștile disponibile pentru semănat?</t>
  </si>
  <si>
    <t>Se alimentar com concentrado durante o melhor período anual de pastagem, qual é sua percentagem de proteína bruta do concentrado?</t>
  </si>
  <si>
    <t xml:space="preserve">Mähen Sie im frühen phänologischen Stadium der Pflanzen, um hochwertiges Futter zu erhalten (Ausnahme: artenreiches Grünland und Natura 2000-Gebiete)?  </t>
  </si>
  <si>
    <t xml:space="preserve">Corta a forragem nos estados iniciais de crescimento das plantas para cortar forragens de alta qualidade (exceção para os sítios HNV e Natura 2000)?  </t>
  </si>
  <si>
    <t xml:space="preserve">Cosiți în stadiul fenologic timpuriu al plantelor pentru a avea furaje de înaltă calitate (excepție HNV și sit Natura 2000)?  </t>
  </si>
  <si>
    <t>Wie viel Prozent der genutzten Grünlandflächen weisen eine optimale Bodenfruchtbarkeit auf (Richtwerte für Gehaltsklassen P und K im Bereich C liegend)?</t>
  </si>
  <si>
    <t>Ce procentaj din pajiștile pe care le gestionați are o fertilitate optimă a solului (indice de soluri minerale 3/4 P și K și pH-ul solului &gt; 6,3)?</t>
  </si>
  <si>
    <t>Wie viel mineralischen Stickstoffdünger bringen Sie auf Ihren Weideflächen aus?</t>
  </si>
  <si>
    <t>Qual a quantidade de azoto mineral que aplica nas suas pastagens?</t>
  </si>
  <si>
    <t>Cât de mult azot mineral împrăștiați pe pajiștile pe care le pășunați?</t>
  </si>
  <si>
    <t>Wie viel mineralischen Stickstoffdünger bringen Sie auf Ihren Wiesen aus?</t>
  </si>
  <si>
    <t>Qual a quantidade de azoto mineral que aplica nos seus prados para forragem?</t>
  </si>
  <si>
    <t>Cât de mult azot mineral împrăștiați pe pajiștile cosite?</t>
  </si>
  <si>
    <t>Reduzierien Sie den Bedarf an mineralischen Düngern, indem Sie Leguminosen anbauen und/oder auf organische Nährstoffe zurückgreifen?</t>
  </si>
  <si>
    <t>Reduz a sua dependência de azoto mineral através da incorporação de leguminosas e/ou da utilização de nutrientes orgânicos?</t>
  </si>
  <si>
    <t>Vă reduceți dependența de îngrășăminte pe bază de azot mineral prin încorporarea leguminoaselor și/sau prin utilizarea de nutrienți organici?</t>
  </si>
  <si>
    <t>Semeni pajiștile în perioada potrivită pentru a evita temperaturile scăzute sau perioadele de secetă care pot distruge plantele tinere după germinare și pentru a evita pierderile de nutrienți?</t>
  </si>
  <si>
    <t>Füttern Sie im Frühjahr und im Herbst hohe Mengen (&gt;3 kg, Kühe oder 0,5kg (kleine Wiederkäuer) an Kraftfutter mit einem hohen Rohproteingehalt (&gt;16 % CP)?</t>
  </si>
  <si>
    <t>Do you feed more than 3 kg (for dairy cows) or 0.5 kg (for small ruminants) concentrate with a crude protein level of more than 16% CP in spring and autumn?</t>
  </si>
  <si>
    <t>Fornece alimento em quantidades mais de 3 kg (vacas de leite) ou 0.5 kg (pequenos ruminantes) de concentrado com um nível de proteína bruta na primavera e no outono &gt;16 % PC?</t>
  </si>
  <si>
    <t>Hrăniți cu cantități mai mari de 3 kg de concentrat (Vaci de Lapte) sau 0.5 kg (Rumegătoare mici) cu un nivel de proteină brută&gt;16 % PC primăvara și toamna ?</t>
  </si>
  <si>
    <t>Halten Sie die gesetztlich vorgegebenen Pufferzonen (X m) ein, wenn Sie Dünger oder Pflanzenschutzmittel in der Nähe von Wasserquellen ausbringen?</t>
  </si>
  <si>
    <t>Respeita as zonas tampão (X m) como definido na regulação nacional, quando espalha fertilizantes/estrume/chorume/pesticidas perto de cursos de água?</t>
  </si>
  <si>
    <t>Respectați limita de "3m pentru terenurile cu panta până la 12% -5 m pentru terenurile cu panta peste 12%" (zona tampon) atunci când împrăștiați îngrășăminte/ gunoi de grajd/slamuri/pesticide în apropierea cursurilor de apă?</t>
  </si>
  <si>
    <t>Câte parcele de pajiști de peste 12 ha cultivați?</t>
  </si>
  <si>
    <t>Haben Sie spontane/ einheimische/ natürliche/lokale Vegetation in Ihrem Uferrandstreifen?</t>
  </si>
  <si>
    <t>A margem da sua galeria ripícola inclui vegetação espontânea / natural / autóctone?</t>
  </si>
  <si>
    <t>Aveți vegetație spontană/naturală/autohtonă inclusă în marginea riverană?</t>
  </si>
  <si>
    <t>If yes, do you put legumes in your grasslands available for sowing?</t>
  </si>
  <si>
    <t>If you do feed concentrate during the grazing period of best grass quality, what is its crude protein percentage?</t>
  </si>
  <si>
    <t xml:space="preserve">Do you mow at the stages of early plant growth to cut high quality forage (exception HNV areas and Natura 2000 sites)?  </t>
  </si>
  <si>
    <t>Of the grassland area you manage, what percentage has optimal soil fertility (mineral soils index 3/4 P and K and soil pH &gt; 6.3)?</t>
  </si>
  <si>
    <t>How much mineral nitrogen do you spread on your grazed grasslands?</t>
  </si>
  <si>
    <t>How much mineral nitrogen do you spread on your mown grasslands?</t>
  </si>
  <si>
    <t>Do you reduce your reliance on mineral nitrogen by incorporating legumes and/or by utilising organic nutrients?</t>
  </si>
  <si>
    <t>Betreiben Sie eine gemeinsame Beweidung mit verschiedenen Weidetieren? (Ko-Weidehaltung: Mind. zwei Tierarten, die unterschiedliche Nährstoffbedürfnisse haben, weiden gleichzeitig auf derselben Fläche).</t>
  </si>
  <si>
    <t>Do you practice co-grazing with different grazing species? (Co-grazing: A method of utilizing two or more groups of animals, usually with different nutritional requirements, to  graze at the same time on the same land area).</t>
  </si>
  <si>
    <t>Do you use a leader-follower system in grazing? (Leader-follower grazing is where a priority animal species graze the best grass and the follower animal species tidy up behind them).</t>
  </si>
  <si>
    <t>Säen Sie auch andere Futterpflanzen als Deutsches Weidelgras an, die in verschiedenen Monaten des Jahres geerntet werden können?</t>
  </si>
  <si>
    <t>Do you sow forages, other than perennial raygrass, that can be harvested in different months across the year?</t>
  </si>
  <si>
    <t>Haben Sie noch weitere Betriebszweige (z. B. Urlaub auf dem Bauernhof, Energie, Gastronomie, Forstwirtschaft …)?</t>
  </si>
  <si>
    <t>How many grassland plots over 12 ha do you manage?</t>
  </si>
  <si>
    <t>Do you have spontaneous vegetation / natural vegetation / local vegetation included in your riparian margin?</t>
  </si>
  <si>
    <t>Welche Methode wenden Sie am häufigsten zur Bekämpfung von invasiven Arten (Tiere/Pflanzen, die sich schnell vermehren) in Ihrem Betrieb an?</t>
  </si>
  <si>
    <t>Which method do you mainly deploy to control invasive species (animals/plants with rapidly increasing abundance) on your farm?</t>
  </si>
  <si>
    <t>Qual é a distância diária (numa direção) que os animais percorrem até à cerca (no caso de animais para produção de leite)</t>
  </si>
  <si>
    <t>Care este distanța zilnică pe care o parcurg animalele până la parcelă?</t>
  </si>
  <si>
    <t>Werden Ihre Triebwege jährlich geprüft und instand gehalten?</t>
  </si>
  <si>
    <t>Drumurile dumneavoastră sunt verificate și întreținute anual dacă e nevoie?</t>
  </si>
  <si>
    <t>Haben die Weidetiere Verdauungs- oder Stoffwechselprobleme während des Übergangs von Stall- zu Weidefütterung und umgekehrt?  </t>
  </si>
  <si>
    <t>Tem problemas digestivos ou metabólicos durante o período de transição dos animais em pastoreio?</t>
  </si>
  <si>
    <t>Aveți probleme digestive sau metabolice în perioada de tranziție a animalelor care pășunează?</t>
  </si>
  <si>
    <t>Passen Sie Ihre Ergänzungsfuttermittel (Kraft- und Mineralfutter) an die Futterqualität an?</t>
  </si>
  <si>
    <t>Adapta os seus suplementos (concentrados e minerais) à qualidade da forragem?</t>
  </si>
  <si>
    <t>Vă adaptați suplimentele(concentrate și minerale) la calitatea furajului?</t>
  </si>
  <si>
    <t>Ist die Biestmilch der laktierenden Tiere von guter Qualität?</t>
  </si>
  <si>
    <t>O colostro dos animais de leite é de boa qualidade?</t>
  </si>
  <si>
    <t>Este colostrul animalelor de lapte de bună calitate?</t>
  </si>
  <si>
    <t>Wie viel Platz steht jedem Kalb vor dem Absetzen zur Verfügung (Angaben gemäß Tierschutz-Nutztierhaltungsverordnung (TierSchNutztV) ?</t>
  </si>
  <si>
    <t>How much space is allocated per calf before weaning? (as per DIRECTIVE 2008/119/EC, 1.7m² / 150 kg live weight)</t>
  </si>
  <si>
    <t>Cât spațiu este alocat pentru fiecare vițel înainte de înțărcare? conform DIRECTIVEI 2008/119/EC, 1,7m²/150 kg greutate în viu</t>
  </si>
  <si>
    <t>Do adult animals have access to cubicles (one cubicle per cow) or loose housing (4m²/cow or 1 - 2m²/sheep) ?</t>
  </si>
  <si>
    <t>Do you have digestive or metabolic problems during the transition period of grazing animals?</t>
  </si>
  <si>
    <t>Do you adapt your supplements (concentrate and minerals) to the forage quality?</t>
  </si>
  <si>
    <t>Is the colostrum of dairy animals of good quality?</t>
  </si>
  <si>
    <t>https://www.encyclopediapratensis.eu/product-category/linked-habitats/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</si>
</sst>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29">
    <font>
      <sz val="11"/>
      <color theme="1"/>
      <name val="Calibri"/>
      <family val="2"/>
      <scheme val="minor"/>
    </font>
    <font>
      <b/>
      <sz val="11"/>
      <color theme="1"/>
      <name val="Calibri"/>
      <family val="2"/>
      <scheme val="minor"/>
    </font>
    <font>
      <sz val="8"/>
      <name val="Calibri"/>
      <family val="2"/>
      <scheme val="minor"/>
    </font>
    <font>
      <sz val="11"/>
      <color theme="0" tint="-0.249977111117893"/>
      <name val="Calibri"/>
      <family val="2"/>
      <scheme val="minor"/>
    </font>
    <font>
      <sz val="11"/>
      <color theme="1"/>
      <name val="Ivy Style Sans"/>
    </font>
    <font>
      <sz val="11"/>
      <color theme="0" tint="-0.34998626667073579"/>
      <name val="Calibri"/>
      <family val="2"/>
      <scheme val="minor"/>
    </font>
    <font>
      <u/>
      <sz val="11"/>
      <color theme="10"/>
      <name val="Calibri"/>
      <family val="2"/>
      <scheme val="minor"/>
    </font>
    <font>
      <sz val="10"/>
      <color indexed="8"/>
      <name val="Arial"/>
      <family val="2"/>
    </font>
    <font>
      <sz val="8"/>
      <color indexed="81"/>
      <name val="Calibri Light"/>
      <family val="2"/>
      <scheme val="major"/>
    </font>
    <font>
      <b/>
      <sz val="11"/>
      <color theme="1"/>
      <name val="Ivy Style Sans"/>
    </font>
    <font>
      <b/>
      <sz val="14"/>
      <color theme="1"/>
      <name val="Ivy Style Sans"/>
    </font>
    <font>
      <b/>
      <sz val="14"/>
      <color theme="0" tint="-0.249977111117893"/>
      <name val="Ivy Style Sans"/>
    </font>
    <font>
      <b/>
      <sz val="14"/>
      <color theme="0" tint="-0.34998626667073579"/>
      <name val="Ivy Style Sans"/>
    </font>
    <font>
      <b/>
      <sz val="14"/>
      <name val="Ivy Style Sans"/>
    </font>
    <font>
      <sz val="12"/>
      <color theme="1"/>
      <name val="Ivy Style Sans"/>
    </font>
    <font>
      <sz val="12"/>
      <color theme="0" tint="-0.249977111117893"/>
      <name val="Ivy Style Sans"/>
    </font>
    <font>
      <sz val="11"/>
      <color theme="0" tint="-0.34998626667073579"/>
      <name val="Ivy Style Sans"/>
    </font>
    <font>
      <sz val="11"/>
      <color theme="0" tint="-0.249977111117893"/>
      <name val="Ivy Style Sans"/>
    </font>
    <font>
      <sz val="11"/>
      <color indexed="8"/>
      <name val="Ivy Style Sans"/>
    </font>
    <font>
      <b/>
      <sz val="12"/>
      <color theme="1"/>
      <name val="Ivy Style Sans"/>
    </font>
    <font>
      <b/>
      <sz val="11"/>
      <color rgb="FF00B050"/>
      <name val="Ivy Style Sans"/>
    </font>
    <font>
      <sz val="11"/>
      <color rgb="FF00B050"/>
      <name val="Ivy Style Sans"/>
    </font>
    <font>
      <sz val="11"/>
      <color rgb="FFFF0000"/>
      <name val="Ivy Style Sans"/>
    </font>
    <font>
      <sz val="11"/>
      <name val="Ivy Style Sans"/>
    </font>
    <font>
      <u/>
      <sz val="12"/>
      <color theme="10"/>
      <name val="Calibri"/>
      <family val="2"/>
      <scheme val="minor"/>
    </font>
    <font>
      <b/>
      <sz val="11"/>
      <name val="Ivy Style Sans"/>
    </font>
    <font>
      <sz val="10"/>
      <name val="Ivy Style Sans"/>
    </font>
    <font>
      <sz val="16"/>
      <name val="Ivy Style Sans"/>
    </font>
    <font>
      <sz val="11"/>
      <name val="Calibri"/>
      <family val="2"/>
      <scheme val="minor"/>
    </font>
  </fonts>
  <fills count="1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indexed="22"/>
        <bgColor indexed="0"/>
      </patternFill>
    </fill>
    <fill>
      <patternFill patternType="solid">
        <fgColor rgb="FFFFCCFF"/>
        <bgColor rgb="FF000000"/>
      </patternFill>
    </fill>
    <fill>
      <patternFill patternType="solid">
        <fgColor theme="7" tint="0.79998168889431442"/>
        <bgColor rgb="FF000000"/>
      </patternFill>
    </fill>
    <fill>
      <patternFill patternType="solid">
        <fgColor theme="4" tint="0.79998168889431442"/>
        <bgColor rgb="FF000000"/>
      </patternFill>
    </fill>
    <fill>
      <patternFill patternType="solid">
        <fgColor theme="9" tint="0.79998168889431442"/>
        <bgColor rgb="FF000000"/>
      </patternFill>
    </fill>
    <fill>
      <patternFill patternType="solid">
        <fgColor theme="5" tint="0.79998168889431442"/>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0" fontId="7" fillId="0" borderId="0"/>
  </cellStyleXfs>
  <cellXfs count="260">
    <xf numFmtId="0" fontId="0" fillId="0" borderId="0" xfId="0"/>
    <xf numFmtId="0" fontId="0" fillId="0" borderId="0" xfId="0" applyAlignment="1">
      <alignment horizontal="left" vertical="top" wrapText="1"/>
    </xf>
    <xf numFmtId="0" fontId="4" fillId="2" borderId="1"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5" xfId="0" applyFont="1" applyFill="1" applyBorder="1" applyAlignment="1">
      <alignment horizontal="left" vertical="top"/>
    </xf>
    <xf numFmtId="0" fontId="4" fillId="2" borderId="1" xfId="0" applyFont="1" applyFill="1" applyBorder="1" applyAlignment="1">
      <alignment horizontal="left" vertical="top"/>
    </xf>
    <xf numFmtId="9" fontId="4" fillId="2" borderId="1" xfId="0" applyNumberFormat="1" applyFont="1" applyFill="1" applyBorder="1" applyAlignment="1">
      <alignment horizontal="left" vertical="top" wrapText="1"/>
    </xf>
    <xf numFmtId="0" fontId="4" fillId="2" borderId="5" xfId="0" quotePrefix="1" applyFont="1" applyFill="1" applyBorder="1" applyAlignment="1">
      <alignment horizontal="left" vertical="top"/>
    </xf>
    <xf numFmtId="9" fontId="4" fillId="2" borderId="5" xfId="0" applyNumberFormat="1" applyFont="1" applyFill="1" applyBorder="1" applyAlignment="1">
      <alignment horizontal="left" vertical="top"/>
    </xf>
    <xf numFmtId="0" fontId="4" fillId="6" borderId="1" xfId="0" applyFont="1" applyFill="1" applyBorder="1" applyAlignment="1">
      <alignment horizontal="left" vertical="top"/>
    </xf>
    <xf numFmtId="0" fontId="4" fillId="7" borderId="1" xfId="0" applyFont="1" applyFill="1" applyBorder="1" applyAlignment="1">
      <alignment horizontal="left" vertical="top" wrapText="1"/>
    </xf>
    <xf numFmtId="0" fontId="1" fillId="0" borderId="0" xfId="0" applyFont="1" applyAlignment="1">
      <alignment horizontal="left" vertical="top" wrapText="1"/>
    </xf>
    <xf numFmtId="0" fontId="4" fillId="0" borderId="0" xfId="0" applyFont="1"/>
    <xf numFmtId="0" fontId="4" fillId="0" borderId="0" xfId="0" applyFont="1" applyProtection="1">
      <protection locked="0"/>
    </xf>
    <xf numFmtId="0" fontId="14" fillId="3" borderId="8" xfId="0" applyFont="1" applyFill="1" applyBorder="1" applyAlignment="1" applyProtection="1">
      <alignment horizontal="left" vertical="center" wrapText="1"/>
      <protection locked="0"/>
    </xf>
    <xf numFmtId="0" fontId="14" fillId="3" borderId="1" xfId="0" applyFont="1" applyFill="1" applyBorder="1" applyAlignment="1" applyProtection="1">
      <alignment horizontal="left" vertical="center" wrapText="1"/>
      <protection locked="0"/>
    </xf>
    <xf numFmtId="0" fontId="9" fillId="0" borderId="0" xfId="0" applyFont="1" applyAlignment="1">
      <alignment horizontal="left" vertical="top"/>
    </xf>
    <xf numFmtId="0" fontId="14" fillId="4" borderId="8" xfId="0" applyFont="1" applyFill="1" applyBorder="1" applyAlignment="1" applyProtection="1">
      <alignment horizontal="left" vertical="center" wrapText="1"/>
      <protection locked="0"/>
    </xf>
    <xf numFmtId="0" fontId="4" fillId="0" borderId="0" xfId="0" applyFont="1" applyAlignment="1">
      <alignment horizontal="left" vertical="top"/>
    </xf>
    <xf numFmtId="0" fontId="14" fillId="4" borderId="1" xfId="0" applyFont="1" applyFill="1" applyBorder="1" applyAlignment="1" applyProtection="1">
      <alignment horizontal="left" vertical="center" wrapText="1"/>
      <protection locked="0"/>
    </xf>
    <xf numFmtId="0" fontId="4" fillId="0" borderId="0" xfId="0" applyFont="1" applyAlignment="1">
      <alignment horizontal="left" vertical="top" wrapText="1"/>
    </xf>
    <xf numFmtId="0" fontId="4" fillId="7" borderId="8" xfId="0" applyFont="1" applyFill="1" applyBorder="1" applyAlignment="1" applyProtection="1">
      <alignment horizontal="left" vertical="center" wrapText="1"/>
      <protection locked="0"/>
    </xf>
    <xf numFmtId="0" fontId="4" fillId="7" borderId="1"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protection locked="0"/>
    </xf>
    <xf numFmtId="0" fontId="4" fillId="6" borderId="8" xfId="0" applyFont="1" applyFill="1" applyBorder="1" applyAlignment="1" applyProtection="1">
      <alignment horizontal="left" vertical="center" wrapText="1"/>
      <protection locked="0"/>
    </xf>
    <xf numFmtId="0" fontId="4" fillId="6" borderId="1" xfId="0" applyFont="1" applyFill="1" applyBorder="1" applyAlignment="1" applyProtection="1">
      <alignment horizontal="left" vertical="center" wrapText="1"/>
      <protection locked="0"/>
    </xf>
    <xf numFmtId="0" fontId="4"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7" borderId="1" xfId="0" applyFont="1" applyFill="1" applyBorder="1" applyAlignment="1">
      <alignment horizontal="left" vertical="top"/>
    </xf>
    <xf numFmtId="0" fontId="4" fillId="6" borderId="1" xfId="0" applyFont="1" applyFill="1" applyBorder="1" applyAlignment="1">
      <alignment horizontal="left" vertical="top" wrapText="1"/>
    </xf>
    <xf numFmtId="0" fontId="10" fillId="8" borderId="1" xfId="0" applyFont="1" applyFill="1" applyBorder="1" applyAlignment="1">
      <alignment horizontal="left" vertical="top"/>
    </xf>
    <xf numFmtId="0" fontId="10" fillId="8" borderId="1" xfId="0" applyFont="1" applyFill="1" applyBorder="1" applyAlignment="1">
      <alignment horizontal="left" vertical="top" wrapText="1"/>
    </xf>
    <xf numFmtId="0" fontId="4" fillId="3" borderId="8" xfId="0" applyFont="1" applyFill="1" applyBorder="1" applyAlignment="1">
      <alignment horizontal="left" vertical="top"/>
    </xf>
    <xf numFmtId="0" fontId="4" fillId="3" borderId="9"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4" borderId="1" xfId="0" applyFont="1" applyFill="1" applyBorder="1" applyAlignment="1">
      <alignment horizontal="left" vertical="top"/>
    </xf>
    <xf numFmtId="0" fontId="4" fillId="0" borderId="2" xfId="0" applyFont="1" applyBorder="1" applyAlignment="1">
      <alignment horizontal="left" vertical="top"/>
    </xf>
    <xf numFmtId="0" fontId="4" fillId="4" borderId="4" xfId="0" applyFont="1" applyFill="1" applyBorder="1" applyAlignment="1">
      <alignment horizontal="left" vertical="top" wrapText="1"/>
    </xf>
    <xf numFmtId="0" fontId="4" fillId="5" borderId="1" xfId="0" applyFont="1" applyFill="1" applyBorder="1" applyAlignment="1">
      <alignment horizontal="left" vertical="top"/>
    </xf>
    <xf numFmtId="0" fontId="4" fillId="5" borderId="1" xfId="0" applyFont="1" applyFill="1" applyBorder="1" applyAlignment="1">
      <alignment horizontal="left" vertical="top" wrapText="1"/>
    </xf>
    <xf numFmtId="16" fontId="4" fillId="2" borderId="1" xfId="0" quotePrefix="1" applyNumberFormat="1" applyFont="1" applyFill="1" applyBorder="1" applyAlignment="1">
      <alignment horizontal="left" vertical="top" wrapText="1"/>
    </xf>
    <xf numFmtId="16" fontId="4" fillId="2" borderId="1" xfId="0" applyNumberFormat="1" applyFont="1" applyFill="1" applyBorder="1" applyAlignment="1">
      <alignment horizontal="left" vertical="top" wrapText="1"/>
    </xf>
    <xf numFmtId="0" fontId="4" fillId="6" borderId="4" xfId="0" applyFont="1" applyFill="1" applyBorder="1" applyAlignment="1">
      <alignment horizontal="left" vertical="top" wrapText="1"/>
    </xf>
    <xf numFmtId="0" fontId="18" fillId="9" borderId="10" xfId="2" applyFont="1" applyFill="1" applyBorder="1" applyAlignment="1">
      <alignment horizontal="center"/>
    </xf>
    <xf numFmtId="0" fontId="18" fillId="0" borderId="11" xfId="2" applyFont="1" applyBorder="1" applyAlignment="1">
      <alignment wrapText="1"/>
    </xf>
    <xf numFmtId="0" fontId="4" fillId="0" borderId="0" xfId="0" applyFont="1" applyAlignment="1" applyProtection="1">
      <alignment horizontal="left" vertical="top"/>
      <protection locked="0"/>
    </xf>
    <xf numFmtId="0" fontId="10" fillId="3" borderId="1"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165" fontId="11" fillId="3" borderId="1" xfId="0" applyNumberFormat="1" applyFont="1" applyFill="1" applyBorder="1" applyAlignment="1" applyProtection="1">
      <alignment horizontal="left" vertical="center" wrapText="1"/>
      <protection hidden="1"/>
    </xf>
    <xf numFmtId="165" fontId="15" fillId="3" borderId="8" xfId="0" applyNumberFormat="1" applyFont="1" applyFill="1" applyBorder="1" applyAlignment="1" applyProtection="1">
      <alignment horizontal="left" vertical="center" wrapText="1"/>
      <protection hidden="1"/>
    </xf>
    <xf numFmtId="165" fontId="15" fillId="3" borderId="1" xfId="0" applyNumberFormat="1" applyFont="1" applyFill="1" applyBorder="1" applyAlignment="1" applyProtection="1">
      <alignment horizontal="left" vertical="center" wrapText="1"/>
      <protection hidden="1"/>
    </xf>
    <xf numFmtId="165" fontId="3" fillId="0" borderId="0" xfId="0" applyNumberFormat="1" applyFont="1" applyAlignment="1" applyProtection="1">
      <alignment horizontal="left" vertical="top" wrapText="1"/>
      <protection hidden="1"/>
    </xf>
    <xf numFmtId="165" fontId="12" fillId="3" borderId="1" xfId="0" applyNumberFormat="1" applyFont="1" applyFill="1" applyBorder="1" applyAlignment="1" applyProtection="1">
      <alignment horizontal="left" vertical="center" wrapText="1"/>
      <protection hidden="1"/>
    </xf>
    <xf numFmtId="165" fontId="12" fillId="3" borderId="2" xfId="0" applyNumberFormat="1" applyFont="1" applyFill="1" applyBorder="1" applyAlignment="1" applyProtection="1">
      <alignment horizontal="left" vertical="center" wrapText="1"/>
      <protection hidden="1"/>
    </xf>
    <xf numFmtId="165" fontId="12" fillId="3" borderId="0" xfId="0" applyNumberFormat="1" applyFont="1" applyFill="1" applyAlignment="1" applyProtection="1">
      <alignment horizontal="left" vertical="center" wrapText="1"/>
      <protection hidden="1"/>
    </xf>
    <xf numFmtId="165" fontId="16" fillId="3" borderId="8" xfId="0" applyNumberFormat="1" applyFont="1" applyFill="1" applyBorder="1" applyAlignment="1" applyProtection="1">
      <alignment horizontal="left" vertical="center" wrapText="1"/>
      <protection hidden="1"/>
    </xf>
    <xf numFmtId="165" fontId="16" fillId="0" borderId="0" xfId="0" applyNumberFormat="1" applyFont="1" applyAlignment="1" applyProtection="1">
      <alignment horizontal="left" vertical="center" wrapText="1"/>
      <protection hidden="1"/>
    </xf>
    <xf numFmtId="165" fontId="16" fillId="3" borderId="1" xfId="0" applyNumberFormat="1" applyFont="1" applyFill="1" applyBorder="1" applyAlignment="1" applyProtection="1">
      <alignment horizontal="left" vertical="center" wrapText="1"/>
      <protection hidden="1"/>
    </xf>
    <xf numFmtId="165" fontId="5" fillId="0" borderId="0" xfId="0" applyNumberFormat="1" applyFont="1" applyAlignment="1" applyProtection="1">
      <alignment horizontal="left" vertical="top" wrapText="1"/>
      <protection hidden="1"/>
    </xf>
    <xf numFmtId="0" fontId="13" fillId="4" borderId="1" xfId="0" applyFont="1" applyFill="1" applyBorder="1" applyAlignment="1" applyProtection="1">
      <alignment horizontal="left" vertical="center"/>
      <protection locked="0"/>
    </xf>
    <xf numFmtId="165" fontId="12" fillId="4" borderId="1" xfId="0" applyNumberFormat="1" applyFont="1" applyFill="1" applyBorder="1" applyAlignment="1" applyProtection="1">
      <alignment horizontal="left" vertical="center"/>
      <protection hidden="1"/>
    </xf>
    <xf numFmtId="165" fontId="15" fillId="4" borderId="8" xfId="0" applyNumberFormat="1" applyFont="1" applyFill="1" applyBorder="1" applyAlignment="1" applyProtection="1">
      <alignment horizontal="left" vertical="center" wrapText="1"/>
      <protection hidden="1"/>
    </xf>
    <xf numFmtId="165" fontId="15" fillId="4" borderId="1" xfId="0" applyNumberFormat="1" applyFont="1" applyFill="1" applyBorder="1" applyAlignment="1" applyProtection="1">
      <alignment horizontal="left" vertical="center" wrapText="1"/>
      <protection hidden="1"/>
    </xf>
    <xf numFmtId="165" fontId="17" fillId="0" borderId="0" xfId="0" applyNumberFormat="1" applyFont="1" applyAlignment="1" applyProtection="1">
      <alignment horizontal="left" vertical="top"/>
      <protection hidden="1"/>
    </xf>
    <xf numFmtId="165" fontId="12" fillId="4" borderId="2" xfId="0" applyNumberFormat="1" applyFont="1" applyFill="1" applyBorder="1" applyAlignment="1" applyProtection="1">
      <alignment horizontal="left" vertical="center"/>
      <protection hidden="1"/>
    </xf>
    <xf numFmtId="165" fontId="12" fillId="4" borderId="0" xfId="0" applyNumberFormat="1" applyFont="1" applyFill="1" applyAlignment="1" applyProtection="1">
      <alignment horizontal="left" vertical="center"/>
      <protection hidden="1"/>
    </xf>
    <xf numFmtId="165" fontId="17" fillId="4" borderId="8" xfId="0" applyNumberFormat="1" applyFont="1" applyFill="1" applyBorder="1" applyAlignment="1" applyProtection="1">
      <alignment horizontal="left" vertical="center" wrapText="1"/>
      <protection hidden="1"/>
    </xf>
    <xf numFmtId="165" fontId="16" fillId="0" borderId="0" xfId="0" applyNumberFormat="1" applyFont="1" applyAlignment="1" applyProtection="1">
      <alignment horizontal="left" vertical="center"/>
      <protection hidden="1"/>
    </xf>
    <xf numFmtId="165" fontId="17" fillId="4" borderId="1" xfId="0" applyNumberFormat="1" applyFont="1" applyFill="1" applyBorder="1" applyAlignment="1" applyProtection="1">
      <alignment horizontal="left" vertical="center" wrapText="1"/>
      <protection hidden="1"/>
    </xf>
    <xf numFmtId="165" fontId="16" fillId="0" borderId="0" xfId="0" applyNumberFormat="1" applyFont="1" applyAlignment="1" applyProtection="1">
      <alignment horizontal="left" vertical="top"/>
      <protection hidden="1"/>
    </xf>
    <xf numFmtId="0" fontId="10" fillId="7" borderId="1" xfId="0" applyFont="1" applyFill="1" applyBorder="1" applyAlignment="1" applyProtection="1">
      <alignment horizontal="left" vertical="center"/>
      <protection locked="0"/>
    </xf>
    <xf numFmtId="0" fontId="9" fillId="0" borderId="0" xfId="0" applyFont="1" applyAlignment="1" applyProtection="1">
      <alignment horizontal="left" vertical="top"/>
      <protection locked="0"/>
    </xf>
    <xf numFmtId="165" fontId="10" fillId="7" borderId="1" xfId="0" applyNumberFormat="1" applyFont="1" applyFill="1" applyBorder="1" applyAlignment="1" applyProtection="1">
      <alignment horizontal="left" vertical="center"/>
      <protection hidden="1"/>
    </xf>
    <xf numFmtId="165" fontId="17" fillId="7" borderId="8" xfId="0" applyNumberFormat="1" applyFont="1" applyFill="1" applyBorder="1" applyAlignment="1" applyProtection="1">
      <alignment horizontal="left" vertical="center" wrapText="1"/>
      <protection hidden="1"/>
    </xf>
    <xf numFmtId="165" fontId="17" fillId="7" borderId="1" xfId="0" applyNumberFormat="1" applyFont="1" applyFill="1" applyBorder="1" applyAlignment="1" applyProtection="1">
      <alignment horizontal="left" vertical="center" wrapText="1"/>
      <protection hidden="1"/>
    </xf>
    <xf numFmtId="165" fontId="11" fillId="7" borderId="2" xfId="0" applyNumberFormat="1" applyFont="1" applyFill="1" applyBorder="1" applyAlignment="1" applyProtection="1">
      <alignment horizontal="left" vertical="center" wrapText="1"/>
      <protection hidden="1"/>
    </xf>
    <xf numFmtId="165" fontId="17" fillId="0" borderId="0" xfId="0" applyNumberFormat="1" applyFont="1" applyAlignment="1" applyProtection="1">
      <alignment horizontal="left" vertical="center"/>
      <protection hidden="1"/>
    </xf>
    <xf numFmtId="165" fontId="11" fillId="7" borderId="0" xfId="0" applyNumberFormat="1" applyFont="1" applyFill="1" applyAlignment="1" applyProtection="1">
      <alignment horizontal="left" vertical="center" wrapText="1"/>
      <protection hidden="1"/>
    </xf>
    <xf numFmtId="0" fontId="10" fillId="2" borderId="1" xfId="0" applyFont="1" applyFill="1" applyBorder="1" applyAlignment="1" applyProtection="1">
      <alignment horizontal="left" vertical="center" wrapText="1"/>
      <protection locked="0"/>
    </xf>
    <xf numFmtId="0" fontId="4" fillId="0" borderId="0" xfId="0" applyFont="1" applyAlignment="1" applyProtection="1">
      <alignment wrapText="1"/>
      <protection locked="0"/>
    </xf>
    <xf numFmtId="165" fontId="10" fillId="2" borderId="1" xfId="0" applyNumberFormat="1" applyFont="1" applyFill="1" applyBorder="1" applyAlignment="1" applyProtection="1">
      <alignment horizontal="left" vertical="center"/>
      <protection hidden="1"/>
    </xf>
    <xf numFmtId="165" fontId="17" fillId="2" borderId="8" xfId="0" applyNumberFormat="1" applyFont="1" applyFill="1" applyBorder="1" applyAlignment="1" applyProtection="1">
      <alignment horizontal="left" vertical="center"/>
      <protection hidden="1"/>
    </xf>
    <xf numFmtId="165" fontId="17" fillId="2" borderId="1" xfId="0" applyNumberFormat="1" applyFont="1" applyFill="1" applyBorder="1" applyAlignment="1" applyProtection="1">
      <alignment horizontal="left" vertical="center"/>
      <protection hidden="1"/>
    </xf>
    <xf numFmtId="165" fontId="10" fillId="2" borderId="1" xfId="0" applyNumberFormat="1" applyFont="1" applyFill="1" applyBorder="1" applyAlignment="1" applyProtection="1">
      <alignment horizontal="left" vertical="center" wrapText="1"/>
      <protection hidden="1"/>
    </xf>
    <xf numFmtId="165" fontId="17" fillId="2" borderId="8" xfId="0" applyNumberFormat="1" applyFont="1" applyFill="1" applyBorder="1" applyAlignment="1" applyProtection="1">
      <alignment horizontal="left" vertical="center" wrapText="1"/>
      <protection hidden="1"/>
    </xf>
    <xf numFmtId="165" fontId="17" fillId="2" borderId="1" xfId="0" applyNumberFormat="1" applyFont="1" applyFill="1" applyBorder="1" applyAlignment="1" applyProtection="1">
      <alignment horizontal="left" vertical="center" wrapText="1"/>
      <protection hidden="1"/>
    </xf>
    <xf numFmtId="165" fontId="17" fillId="0" borderId="0" xfId="0" applyNumberFormat="1" applyFont="1" applyAlignment="1" applyProtection="1">
      <alignment horizontal="left" vertical="top" wrapText="1"/>
      <protection hidden="1"/>
    </xf>
    <xf numFmtId="165" fontId="11" fillId="2" borderId="2" xfId="0" applyNumberFormat="1" applyFont="1" applyFill="1" applyBorder="1" applyAlignment="1" applyProtection="1">
      <alignment horizontal="left" vertical="center" wrapText="1"/>
      <protection hidden="1"/>
    </xf>
    <xf numFmtId="165" fontId="11" fillId="2" borderId="0" xfId="0" applyNumberFormat="1" applyFont="1" applyFill="1" applyAlignment="1" applyProtection="1">
      <alignment horizontal="left" vertical="center" wrapText="1"/>
      <protection hidden="1"/>
    </xf>
    <xf numFmtId="0" fontId="10" fillId="6" borderId="1" xfId="0" applyFont="1" applyFill="1" applyBorder="1" applyAlignment="1" applyProtection="1">
      <alignment horizontal="left" vertical="center" wrapText="1"/>
      <protection locked="0"/>
    </xf>
    <xf numFmtId="165" fontId="12" fillId="6" borderId="1" xfId="0" applyNumberFormat="1" applyFont="1" applyFill="1" applyBorder="1" applyAlignment="1" applyProtection="1">
      <alignment horizontal="left" vertical="center"/>
      <protection hidden="1"/>
    </xf>
    <xf numFmtId="165" fontId="16" fillId="6" borderId="8" xfId="0" applyNumberFormat="1" applyFont="1" applyFill="1" applyBorder="1" applyAlignment="1" applyProtection="1">
      <alignment horizontal="left" vertical="center"/>
      <protection hidden="1"/>
    </xf>
    <xf numFmtId="165" fontId="16" fillId="6" borderId="1" xfId="0" applyNumberFormat="1" applyFont="1" applyFill="1" applyBorder="1" applyAlignment="1" applyProtection="1">
      <alignment horizontal="left" vertical="center"/>
      <protection hidden="1"/>
    </xf>
    <xf numFmtId="165" fontId="16" fillId="0" borderId="0" xfId="0" applyNumberFormat="1" applyFont="1" applyProtection="1">
      <protection hidden="1"/>
    </xf>
    <xf numFmtId="165" fontId="12" fillId="6" borderId="1" xfId="0" applyNumberFormat="1" applyFont="1" applyFill="1" applyBorder="1" applyAlignment="1" applyProtection="1">
      <alignment horizontal="left" vertical="center" wrapText="1"/>
      <protection hidden="1"/>
    </xf>
    <xf numFmtId="165" fontId="16" fillId="6" borderId="8" xfId="0" applyNumberFormat="1" applyFont="1" applyFill="1" applyBorder="1" applyAlignment="1" applyProtection="1">
      <alignment horizontal="left" vertical="center" wrapText="1"/>
      <protection hidden="1"/>
    </xf>
    <xf numFmtId="165" fontId="16" fillId="6" borderId="1" xfId="0" applyNumberFormat="1" applyFont="1" applyFill="1" applyBorder="1" applyAlignment="1" applyProtection="1">
      <alignment horizontal="left" vertical="center" wrapText="1"/>
      <protection hidden="1"/>
    </xf>
    <xf numFmtId="165" fontId="16" fillId="0" borderId="0" xfId="0" applyNumberFormat="1" applyFont="1" applyAlignment="1" applyProtection="1">
      <alignment wrapText="1"/>
      <protection hidden="1"/>
    </xf>
    <xf numFmtId="165" fontId="12" fillId="6" borderId="2" xfId="0" applyNumberFormat="1" applyFont="1" applyFill="1" applyBorder="1" applyAlignment="1" applyProtection="1">
      <alignment horizontal="left" vertical="center" wrapText="1"/>
      <protection hidden="1"/>
    </xf>
    <xf numFmtId="165" fontId="12" fillId="6" borderId="0" xfId="0" applyNumberFormat="1" applyFont="1" applyFill="1" applyAlignment="1" applyProtection="1">
      <alignment horizontal="left" vertical="center" wrapText="1"/>
      <protection hidden="1"/>
    </xf>
    <xf numFmtId="0" fontId="19" fillId="0" borderId="1" xfId="0" applyFont="1" applyBorder="1" applyAlignment="1" applyProtection="1">
      <alignment horizontal="left" vertical="top" wrapText="1"/>
      <protection hidden="1"/>
    </xf>
    <xf numFmtId="164" fontId="19" fillId="0" borderId="1" xfId="0" applyNumberFormat="1" applyFont="1" applyBorder="1" applyAlignment="1" applyProtection="1">
      <alignment horizontal="left" vertical="top" wrapText="1"/>
      <protection hidden="1"/>
    </xf>
    <xf numFmtId="0" fontId="14" fillId="3" borderId="1" xfId="0" applyFont="1" applyFill="1" applyBorder="1" applyAlignment="1" applyProtection="1">
      <alignment horizontal="left" vertical="top" wrapText="1"/>
      <protection hidden="1"/>
    </xf>
    <xf numFmtId="164" fontId="19" fillId="3" borderId="1" xfId="0" applyNumberFormat="1" applyFont="1" applyFill="1" applyBorder="1" applyAlignment="1" applyProtection="1">
      <alignment horizontal="left" vertical="top" wrapText="1"/>
      <protection hidden="1"/>
    </xf>
    <xf numFmtId="0" fontId="14" fillId="4" borderId="1" xfId="0" applyFont="1" applyFill="1" applyBorder="1" applyAlignment="1" applyProtection="1">
      <alignment horizontal="left" vertical="top" wrapText="1"/>
      <protection hidden="1"/>
    </xf>
    <xf numFmtId="164" fontId="19" fillId="4" borderId="1" xfId="0" applyNumberFormat="1" applyFont="1" applyFill="1" applyBorder="1" applyAlignment="1" applyProtection="1">
      <alignment horizontal="left" vertical="top" wrapText="1"/>
      <protection hidden="1"/>
    </xf>
    <xf numFmtId="0" fontId="14" fillId="7" borderId="1" xfId="0" applyFont="1" applyFill="1" applyBorder="1" applyAlignment="1" applyProtection="1">
      <alignment horizontal="left" vertical="top" wrapText="1"/>
      <protection hidden="1"/>
    </xf>
    <xf numFmtId="164" fontId="19" fillId="7" borderId="1" xfId="0" applyNumberFormat="1" applyFont="1" applyFill="1" applyBorder="1" applyAlignment="1" applyProtection="1">
      <alignment horizontal="left" vertical="top" wrapText="1"/>
      <protection hidden="1"/>
    </xf>
    <xf numFmtId="0" fontId="14" fillId="2" borderId="1" xfId="0" applyFont="1" applyFill="1" applyBorder="1" applyAlignment="1" applyProtection="1">
      <alignment horizontal="left" vertical="top" wrapText="1"/>
      <protection hidden="1"/>
    </xf>
    <xf numFmtId="164" fontId="19" fillId="2" borderId="1" xfId="0" applyNumberFormat="1" applyFont="1" applyFill="1" applyBorder="1" applyAlignment="1" applyProtection="1">
      <alignment horizontal="left" vertical="top" wrapText="1"/>
      <protection hidden="1"/>
    </xf>
    <xf numFmtId="0" fontId="14" fillId="6" borderId="1" xfId="0" applyFont="1" applyFill="1" applyBorder="1" applyAlignment="1" applyProtection="1">
      <alignment horizontal="left" vertical="top" wrapText="1"/>
      <protection hidden="1"/>
    </xf>
    <xf numFmtId="164" fontId="19" fillId="6" borderId="1" xfId="0" applyNumberFormat="1" applyFont="1" applyFill="1" applyBorder="1" applyAlignment="1" applyProtection="1">
      <alignment horizontal="left" vertical="top" wrapText="1"/>
      <protection hidden="1"/>
    </xf>
    <xf numFmtId="0" fontId="0" fillId="0" borderId="0" xfId="0" applyAlignment="1" applyProtection="1">
      <alignment horizontal="left" vertical="top" wrapText="1"/>
      <protection locked="0"/>
    </xf>
    <xf numFmtId="0" fontId="10" fillId="3" borderId="1"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3" fillId="3" borderId="0" xfId="0" applyFont="1" applyFill="1" applyAlignment="1">
      <alignment horizontal="left" vertical="center" wrapText="1"/>
    </xf>
    <xf numFmtId="164" fontId="13" fillId="3" borderId="3" xfId="0" applyNumberFormat="1" applyFont="1" applyFill="1" applyBorder="1" applyAlignment="1">
      <alignment horizontal="left" vertical="center" wrapText="1"/>
    </xf>
    <xf numFmtId="0" fontId="4" fillId="0" borderId="0" xfId="0" applyFont="1" applyAlignment="1">
      <alignment horizontal="left" vertical="center" wrapText="1"/>
    </xf>
    <xf numFmtId="10" fontId="0" fillId="0" borderId="0" xfId="0" applyNumberFormat="1" applyAlignment="1">
      <alignment horizontal="left" vertical="top" wrapText="1"/>
    </xf>
    <xf numFmtId="0" fontId="13" fillId="4" borderId="1" xfId="0" applyFont="1" applyFill="1" applyBorder="1" applyAlignment="1">
      <alignment horizontal="left" vertical="center"/>
    </xf>
    <xf numFmtId="0" fontId="13" fillId="4" borderId="1" xfId="0" applyFont="1" applyFill="1" applyBorder="1" applyAlignment="1">
      <alignment horizontal="left" vertical="center" wrapText="1"/>
    </xf>
    <xf numFmtId="0" fontId="13" fillId="4" borderId="0" xfId="0" applyFont="1" applyFill="1" applyAlignment="1">
      <alignment horizontal="left" vertical="center"/>
    </xf>
    <xf numFmtId="164" fontId="13" fillId="4" borderId="3" xfId="0" applyNumberFormat="1" applyFont="1" applyFill="1" applyBorder="1" applyAlignment="1">
      <alignment horizontal="left" vertical="center"/>
    </xf>
    <xf numFmtId="0" fontId="14" fillId="4" borderId="8" xfId="0" applyFont="1" applyFill="1" applyBorder="1" applyAlignment="1">
      <alignment horizontal="left" vertical="center" wrapText="1"/>
    </xf>
    <xf numFmtId="0" fontId="4" fillId="0" borderId="0" xfId="0" applyFont="1" applyAlignment="1">
      <alignment horizontal="left" vertical="center"/>
    </xf>
    <xf numFmtId="0" fontId="14" fillId="4" borderId="1" xfId="0" applyFont="1" applyFill="1" applyBorder="1" applyAlignment="1">
      <alignment horizontal="left" vertical="center" wrapText="1"/>
    </xf>
    <xf numFmtId="0" fontId="10" fillId="7" borderId="1" xfId="0" applyFont="1" applyFill="1" applyBorder="1" applyAlignment="1">
      <alignment horizontal="left" vertical="center"/>
    </xf>
    <xf numFmtId="0" fontId="10" fillId="7" borderId="0" xfId="0" applyFont="1" applyFill="1" applyAlignment="1">
      <alignment horizontal="left" vertical="center" wrapText="1"/>
    </xf>
    <xf numFmtId="164" fontId="10" fillId="7" borderId="3" xfId="0" applyNumberFormat="1" applyFont="1" applyFill="1" applyBorder="1" applyAlignment="1">
      <alignment horizontal="left" vertical="center"/>
    </xf>
    <xf numFmtId="0" fontId="4" fillId="7" borderId="8"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10" fillId="2" borderId="0" xfId="0" applyFont="1" applyFill="1" applyAlignment="1">
      <alignment horizontal="left" vertical="center" wrapText="1"/>
    </xf>
    <xf numFmtId="164" fontId="10" fillId="2" borderId="3" xfId="0" applyNumberFormat="1" applyFont="1" applyFill="1" applyBorder="1" applyAlignment="1">
      <alignment horizontal="left" vertical="center"/>
    </xf>
    <xf numFmtId="0" fontId="9" fillId="0" borderId="0" xfId="0" applyFont="1"/>
    <xf numFmtId="0" fontId="4" fillId="2" borderId="8"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8" xfId="0" applyFont="1" applyFill="1" applyBorder="1" applyAlignment="1">
      <alignment horizontal="left" vertical="center"/>
    </xf>
    <xf numFmtId="0" fontId="4" fillId="2" borderId="1" xfId="0" applyFont="1" applyFill="1" applyBorder="1" applyAlignment="1">
      <alignment horizontal="left" vertical="center"/>
    </xf>
    <xf numFmtId="0" fontId="4" fillId="0" borderId="0" xfId="0" applyFont="1" applyAlignment="1">
      <alignment wrapText="1"/>
    </xf>
    <xf numFmtId="0" fontId="10" fillId="6" borderId="1" xfId="0" applyFont="1" applyFill="1" applyBorder="1" applyAlignment="1">
      <alignment horizontal="left" vertical="center"/>
    </xf>
    <xf numFmtId="0" fontId="10" fillId="6" borderId="1" xfId="0" applyFont="1" applyFill="1" applyBorder="1" applyAlignment="1">
      <alignment horizontal="left" vertical="center" wrapText="1"/>
    </xf>
    <xf numFmtId="0" fontId="10" fillId="6" borderId="0" xfId="0" applyFont="1" applyFill="1" applyAlignment="1">
      <alignment horizontal="left" vertical="center" wrapText="1"/>
    </xf>
    <xf numFmtId="0" fontId="4" fillId="6" borderId="8" xfId="0" applyFont="1" applyFill="1" applyBorder="1" applyAlignment="1">
      <alignment horizontal="left" vertical="center"/>
    </xf>
    <xf numFmtId="0" fontId="4" fillId="6" borderId="8" xfId="0" applyFont="1" applyFill="1" applyBorder="1" applyAlignment="1">
      <alignment horizontal="left" vertical="center" wrapText="1"/>
    </xf>
    <xf numFmtId="0" fontId="4" fillId="6" borderId="1" xfId="0" applyFont="1" applyFill="1" applyBorder="1" applyAlignment="1">
      <alignment horizontal="left" vertical="center"/>
    </xf>
    <xf numFmtId="0" fontId="4" fillId="6" borderId="1" xfId="0" applyFont="1" applyFill="1" applyBorder="1" applyAlignment="1">
      <alignment horizontal="left" vertical="center" wrapText="1"/>
    </xf>
    <xf numFmtId="0" fontId="19" fillId="0" borderId="1" xfId="0" applyFont="1" applyBorder="1" applyAlignment="1" applyProtection="1">
      <alignment horizontal="left" vertical="top" wrapText="1"/>
      <protection locked="0"/>
    </xf>
    <xf numFmtId="0" fontId="14" fillId="3" borderId="1" xfId="0" applyFont="1" applyFill="1" applyBorder="1" applyAlignment="1" applyProtection="1">
      <alignment horizontal="left" vertical="top" wrapText="1"/>
      <protection locked="0"/>
    </xf>
    <xf numFmtId="0" fontId="14" fillId="4" borderId="1" xfId="0" applyFont="1" applyFill="1" applyBorder="1" applyAlignment="1" applyProtection="1">
      <alignment horizontal="left" vertical="top" wrapText="1"/>
      <protection locked="0"/>
    </xf>
    <xf numFmtId="0" fontId="14" fillId="7" borderId="1" xfId="0" applyFont="1" applyFill="1" applyBorder="1" applyAlignment="1" applyProtection="1">
      <alignment horizontal="left" vertical="top" wrapText="1"/>
      <protection locked="0"/>
    </xf>
    <xf numFmtId="0" fontId="14" fillId="2" borderId="1"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0" xfId="0" applyFont="1" applyAlignment="1">
      <alignment horizontal="left" vertical="top" wrapText="1"/>
    </xf>
    <xf numFmtId="164" fontId="14" fillId="0" borderId="0" xfId="0" applyNumberFormat="1" applyFont="1" applyAlignment="1">
      <alignment horizontal="left" vertical="top" wrapText="1"/>
    </xf>
    <xf numFmtId="0" fontId="11" fillId="3" borderId="1" xfId="0" applyFont="1" applyFill="1" applyBorder="1" applyAlignment="1" applyProtection="1">
      <alignment horizontal="left" vertical="center" wrapText="1"/>
      <protection hidden="1"/>
    </xf>
    <xf numFmtId="0" fontId="17" fillId="3" borderId="8" xfId="0" applyFont="1" applyFill="1" applyBorder="1" applyAlignment="1" applyProtection="1">
      <alignment horizontal="left" vertical="center" wrapText="1"/>
      <protection hidden="1"/>
    </xf>
    <xf numFmtId="0" fontId="17" fillId="3" borderId="1" xfId="0" applyFont="1" applyFill="1" applyBorder="1" applyAlignment="1" applyProtection="1">
      <alignment horizontal="left" vertical="center" wrapText="1"/>
      <protection hidden="1"/>
    </xf>
    <xf numFmtId="0" fontId="3" fillId="0" borderId="0" xfId="0" applyFont="1" applyAlignment="1" applyProtection="1">
      <alignment horizontal="left" vertical="top" wrapText="1"/>
      <protection hidden="1"/>
    </xf>
    <xf numFmtId="0" fontId="12" fillId="4" borderId="1" xfId="0" applyFont="1" applyFill="1" applyBorder="1" applyAlignment="1" applyProtection="1">
      <alignment horizontal="left" vertical="center"/>
      <protection hidden="1"/>
    </xf>
    <xf numFmtId="0" fontId="16" fillId="4" borderId="8" xfId="0" applyFont="1" applyFill="1" applyBorder="1" applyAlignment="1" applyProtection="1">
      <alignment horizontal="left" vertical="center" wrapText="1"/>
      <protection hidden="1"/>
    </xf>
    <xf numFmtId="0" fontId="16" fillId="4" borderId="1" xfId="0" applyFont="1" applyFill="1" applyBorder="1" applyAlignment="1" applyProtection="1">
      <alignment horizontal="left" vertical="center" wrapText="1"/>
      <protection hidden="1"/>
    </xf>
    <xf numFmtId="0" fontId="16" fillId="0" borderId="0" xfId="0" applyFont="1" applyAlignment="1" applyProtection="1">
      <alignment horizontal="left" vertical="top"/>
      <protection hidden="1"/>
    </xf>
    <xf numFmtId="0" fontId="17" fillId="7" borderId="8" xfId="0" applyFont="1" applyFill="1" applyBorder="1" applyAlignment="1" applyProtection="1">
      <alignment horizontal="left" vertical="center" wrapText="1"/>
      <protection hidden="1"/>
    </xf>
    <xf numFmtId="0" fontId="17" fillId="7" borderId="1" xfId="0" applyFont="1" applyFill="1" applyBorder="1" applyAlignment="1" applyProtection="1">
      <alignment horizontal="left" vertical="center" wrapText="1"/>
      <protection hidden="1"/>
    </xf>
    <xf numFmtId="0" fontId="17" fillId="0" borderId="0" xfId="0" applyFont="1" applyAlignment="1" applyProtection="1">
      <alignment horizontal="left" vertical="top"/>
      <protection hidden="1"/>
    </xf>
    <xf numFmtId="0" fontId="11" fillId="7" borderId="1" xfId="0" applyFont="1" applyFill="1" applyBorder="1" applyAlignment="1" applyProtection="1">
      <alignment horizontal="left" vertical="center"/>
      <protection hidden="1"/>
    </xf>
    <xf numFmtId="0" fontId="11" fillId="2" borderId="1" xfId="0" applyFont="1" applyFill="1" applyBorder="1" applyAlignment="1" applyProtection="1">
      <alignment horizontal="left" vertical="center"/>
      <protection hidden="1"/>
    </xf>
    <xf numFmtId="0" fontId="17" fillId="2" borderId="8" xfId="0" applyFont="1" applyFill="1" applyBorder="1" applyAlignment="1" applyProtection="1">
      <alignment horizontal="left" vertical="center"/>
      <protection hidden="1"/>
    </xf>
    <xf numFmtId="0" fontId="17" fillId="2" borderId="1" xfId="0" applyFont="1" applyFill="1" applyBorder="1" applyAlignment="1" applyProtection="1">
      <alignment horizontal="left" vertical="center"/>
      <protection hidden="1"/>
    </xf>
    <xf numFmtId="0" fontId="17" fillId="0" borderId="0" xfId="0" applyFont="1" applyProtection="1">
      <protection hidden="1"/>
    </xf>
    <xf numFmtId="0" fontId="12" fillId="6" borderId="1" xfId="0" applyFont="1" applyFill="1" applyBorder="1" applyAlignment="1" applyProtection="1">
      <alignment horizontal="left" vertical="center"/>
      <protection hidden="1"/>
    </xf>
    <xf numFmtId="0" fontId="16" fillId="6" borderId="8" xfId="0" applyFont="1" applyFill="1" applyBorder="1" applyAlignment="1" applyProtection="1">
      <alignment horizontal="left" vertical="center"/>
      <protection hidden="1"/>
    </xf>
    <xf numFmtId="0" fontId="16" fillId="6" borderId="1" xfId="0" applyFont="1" applyFill="1" applyBorder="1" applyAlignment="1" applyProtection="1">
      <alignment horizontal="left" vertical="center"/>
      <protection hidden="1"/>
    </xf>
    <xf numFmtId="0" fontId="16" fillId="0" borderId="0" xfId="0" applyFont="1" applyProtection="1">
      <protection hidden="1"/>
    </xf>
    <xf numFmtId="0" fontId="21" fillId="2" borderId="0" xfId="0" applyFont="1" applyFill="1" applyAlignment="1">
      <alignment horizontal="left" vertical="top"/>
    </xf>
    <xf numFmtId="49" fontId="4" fillId="0" borderId="0" xfId="0" applyNumberFormat="1" applyFont="1"/>
    <xf numFmtId="0" fontId="23" fillId="2" borderId="6" xfId="0" applyFont="1" applyFill="1" applyBorder="1" applyAlignment="1">
      <alignment horizontal="left" vertical="top"/>
    </xf>
    <xf numFmtId="165" fontId="20" fillId="2" borderId="1" xfId="0" applyNumberFormat="1" applyFont="1" applyFill="1" applyBorder="1" applyAlignment="1" applyProtection="1">
      <alignment horizontal="left" vertical="center"/>
      <protection hidden="1"/>
    </xf>
    <xf numFmtId="0" fontId="20" fillId="2" borderId="1" xfId="0" applyFont="1" applyFill="1" applyBorder="1" applyAlignment="1" applyProtection="1">
      <alignment horizontal="left" vertical="center"/>
      <protection hidden="1"/>
    </xf>
    <xf numFmtId="165" fontId="20" fillId="0" borderId="0" xfId="0" applyNumberFormat="1" applyFont="1" applyAlignment="1" applyProtection="1">
      <alignment horizontal="left" vertical="center"/>
      <protection hidden="1"/>
    </xf>
    <xf numFmtId="0" fontId="20" fillId="0" borderId="0" xfId="0" applyFont="1" applyAlignment="1">
      <alignment horizontal="left" vertical="center"/>
    </xf>
    <xf numFmtId="0" fontId="20" fillId="0" borderId="0" xfId="0" applyFont="1"/>
    <xf numFmtId="0" fontId="22" fillId="3" borderId="1" xfId="0" applyFont="1" applyFill="1" applyBorder="1" applyAlignment="1">
      <alignment horizontal="left" vertical="top"/>
    </xf>
    <xf numFmtId="0" fontId="22" fillId="3" borderId="2" xfId="0" applyFont="1" applyFill="1" applyBorder="1" applyAlignment="1">
      <alignment horizontal="left" vertical="top" wrapText="1"/>
    </xf>
    <xf numFmtId="0" fontId="22" fillId="3" borderId="1" xfId="0" applyFont="1" applyFill="1" applyBorder="1" applyAlignment="1">
      <alignment horizontal="left" vertical="top" wrapText="1"/>
    </xf>
    <xf numFmtId="0" fontId="22" fillId="0" borderId="0" xfId="0" applyFont="1" applyAlignment="1">
      <alignment horizontal="left" vertical="top"/>
    </xf>
    <xf numFmtId="0" fontId="23" fillId="2" borderId="8"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3" fillId="2" borderId="1" xfId="0" applyFont="1" applyFill="1" applyBorder="1" applyAlignment="1">
      <alignment horizontal="left" vertical="center"/>
    </xf>
    <xf numFmtId="165" fontId="23" fillId="2" borderId="1" xfId="0" applyNumberFormat="1" applyFont="1" applyFill="1" applyBorder="1" applyAlignment="1" applyProtection="1">
      <alignment horizontal="left" vertical="center"/>
      <protection hidden="1"/>
    </xf>
    <xf numFmtId="165" fontId="23" fillId="2" borderId="1" xfId="0" applyNumberFormat="1" applyFont="1" applyFill="1" applyBorder="1" applyAlignment="1" applyProtection="1">
      <alignment horizontal="left" vertical="center" wrapText="1"/>
      <protection hidden="1"/>
    </xf>
    <xf numFmtId="0" fontId="23" fillId="2" borderId="1" xfId="0" applyFont="1" applyFill="1" applyBorder="1" applyAlignment="1" applyProtection="1">
      <alignment horizontal="left" vertical="center" wrapText="1"/>
      <protection locked="0"/>
    </xf>
    <xf numFmtId="0" fontId="23" fillId="2" borderId="1" xfId="0" applyFont="1" applyFill="1" applyBorder="1" applyAlignment="1">
      <alignment horizontal="left" vertical="top" wrapText="1"/>
    </xf>
    <xf numFmtId="0" fontId="24" fillId="3" borderId="1" xfId="1" applyFont="1" applyFill="1" applyBorder="1" applyAlignment="1">
      <alignment horizontal="center" vertical="center"/>
    </xf>
    <xf numFmtId="0" fontId="10" fillId="4" borderId="1" xfId="0" applyFont="1" applyFill="1" applyBorder="1" applyAlignment="1" applyProtection="1">
      <alignment horizontal="left" vertical="center" wrapText="1"/>
      <protection locked="0"/>
    </xf>
    <xf numFmtId="0" fontId="6" fillId="4" borderId="1" xfId="1" applyFill="1" applyBorder="1" applyAlignment="1">
      <alignment horizontal="center" vertical="center"/>
    </xf>
    <xf numFmtId="0" fontId="10" fillId="7" borderId="1" xfId="0" applyFont="1" applyFill="1" applyBorder="1" applyAlignment="1" applyProtection="1">
      <alignment horizontal="left" vertical="center" wrapText="1"/>
      <protection locked="0"/>
    </xf>
    <xf numFmtId="0" fontId="6" fillId="7" borderId="1" xfId="1" applyFill="1" applyBorder="1" applyAlignment="1">
      <alignment horizontal="center" vertical="center"/>
    </xf>
    <xf numFmtId="0" fontId="6" fillId="2" borderId="1" xfId="1" applyFill="1" applyBorder="1" applyAlignment="1">
      <alignment horizontal="center" vertical="center"/>
    </xf>
    <xf numFmtId="164" fontId="10" fillId="6" borderId="12" xfId="0" applyNumberFormat="1" applyFont="1" applyFill="1" applyBorder="1" applyAlignment="1">
      <alignment horizontal="left" vertical="center"/>
    </xf>
    <xf numFmtId="0" fontId="6" fillId="6" borderId="8" xfId="1" applyFill="1" applyBorder="1" applyAlignment="1">
      <alignment horizontal="center" vertical="center"/>
    </xf>
    <xf numFmtId="0" fontId="6" fillId="3" borderId="1" xfId="1" applyFill="1" applyBorder="1" applyAlignment="1">
      <alignment horizontal="center" vertical="center"/>
    </xf>
    <xf numFmtId="0" fontId="6" fillId="6" borderId="1" xfId="1" applyFill="1" applyBorder="1" applyAlignment="1">
      <alignment horizontal="center" vertical="center"/>
    </xf>
    <xf numFmtId="0" fontId="23" fillId="3" borderId="1" xfId="0" applyFont="1" applyFill="1" applyBorder="1" applyAlignment="1">
      <alignment horizontal="left" vertical="top"/>
    </xf>
    <xf numFmtId="0" fontId="23" fillId="3" borderId="1" xfId="0" applyFont="1" applyFill="1" applyBorder="1" applyAlignment="1">
      <alignment horizontal="left" vertical="top" wrapText="1"/>
    </xf>
    <xf numFmtId="0" fontId="23" fillId="3" borderId="4" xfId="0" applyFont="1" applyFill="1" applyBorder="1" applyAlignment="1">
      <alignment horizontal="left" vertical="top"/>
    </xf>
    <xf numFmtId="0" fontId="23" fillId="3" borderId="4" xfId="0" applyFont="1" applyFill="1" applyBorder="1" applyAlignment="1">
      <alignment horizontal="left" vertical="top" wrapText="1"/>
    </xf>
    <xf numFmtId="0" fontId="23" fillId="3" borderId="8" xfId="0" applyFont="1" applyFill="1" applyBorder="1" applyAlignment="1">
      <alignment horizontal="left" vertical="top"/>
    </xf>
    <xf numFmtId="0" fontId="23" fillId="3" borderId="8" xfId="0" applyFont="1" applyFill="1" applyBorder="1" applyAlignment="1">
      <alignment horizontal="left" vertical="top" wrapText="1"/>
    </xf>
    <xf numFmtId="0" fontId="23" fillId="4" borderId="1" xfId="0" applyFont="1" applyFill="1" applyBorder="1" applyAlignment="1">
      <alignment horizontal="left" vertical="top" wrapText="1"/>
    </xf>
    <xf numFmtId="0" fontId="23" fillId="10" borderId="1" xfId="0" applyFont="1" applyFill="1" applyBorder="1" applyAlignment="1">
      <alignment horizontal="left" vertical="top" wrapText="1"/>
    </xf>
    <xf numFmtId="0" fontId="23" fillId="7" borderId="8" xfId="0" applyFont="1" applyFill="1" applyBorder="1" applyAlignment="1">
      <alignment horizontal="left" vertical="top"/>
    </xf>
    <xf numFmtId="0" fontId="23" fillId="7" borderId="1" xfId="0" applyFont="1" applyFill="1" applyBorder="1" applyAlignment="1">
      <alignment horizontal="left" vertical="top" wrapText="1"/>
    </xf>
    <xf numFmtId="0" fontId="23" fillId="7" borderId="8" xfId="0" applyFont="1" applyFill="1" applyBorder="1" applyAlignment="1">
      <alignment horizontal="left" vertical="top" wrapText="1"/>
    </xf>
    <xf numFmtId="0" fontId="23" fillId="7" borderId="1" xfId="0" applyFont="1" applyFill="1" applyBorder="1" applyAlignment="1">
      <alignment horizontal="left" vertical="top"/>
    </xf>
    <xf numFmtId="0" fontId="23" fillId="7" borderId="4" xfId="0" applyFont="1" applyFill="1" applyBorder="1" applyAlignment="1">
      <alignment horizontal="left" vertical="top"/>
    </xf>
    <xf numFmtId="0" fontId="23" fillId="7" borderId="4" xfId="0" applyFont="1" applyFill="1" applyBorder="1" applyAlignment="1">
      <alignment horizontal="left" vertical="top" wrapText="1"/>
    </xf>
    <xf numFmtId="0" fontId="23" fillId="2" borderId="1" xfId="0" applyFont="1" applyFill="1" applyBorder="1" applyAlignment="1">
      <alignment horizontal="left" vertical="top"/>
    </xf>
    <xf numFmtId="0" fontId="23" fillId="2" borderId="8" xfId="0" applyFont="1" applyFill="1" applyBorder="1" applyAlignment="1">
      <alignment horizontal="left" vertical="top" wrapText="1"/>
    </xf>
    <xf numFmtId="0" fontId="25" fillId="7" borderId="1" xfId="0" applyFont="1" applyFill="1" applyBorder="1" applyAlignment="1">
      <alignment horizontal="left" vertical="top"/>
    </xf>
    <xf numFmtId="0" fontId="27" fillId="0" borderId="4" xfId="0" applyFont="1" applyBorder="1" applyAlignment="1">
      <alignment horizontal="left" vertical="top"/>
    </xf>
    <xf numFmtId="0" fontId="27" fillId="0" borderId="4" xfId="0" applyFont="1" applyBorder="1" applyAlignment="1">
      <alignment horizontal="left" vertical="top" wrapText="1"/>
    </xf>
    <xf numFmtId="0" fontId="23" fillId="2" borderId="1" xfId="0" applyFont="1" applyFill="1" applyBorder="1" applyAlignment="1">
      <alignment vertical="top"/>
    </xf>
    <xf numFmtId="0" fontId="23" fillId="0" borderId="0" xfId="0" applyFont="1" applyAlignment="1">
      <alignment horizontal="left" vertical="top"/>
    </xf>
    <xf numFmtId="0" fontId="23" fillId="4" borderId="1" xfId="0" applyFont="1" applyFill="1" applyBorder="1" applyAlignment="1">
      <alignment horizontal="left" vertical="top"/>
    </xf>
    <xf numFmtId="0" fontId="23" fillId="6" borderId="1" xfId="0" applyFont="1" applyFill="1" applyBorder="1" applyAlignment="1">
      <alignment horizontal="left" vertical="top"/>
    </xf>
    <xf numFmtId="0" fontId="23" fillId="6" borderId="1" xfId="0" applyFont="1" applyFill="1" applyBorder="1" applyAlignment="1">
      <alignment horizontal="left" vertical="top" wrapText="1"/>
    </xf>
    <xf numFmtId="0" fontId="27" fillId="0" borderId="0" xfId="0" applyFont="1" applyAlignment="1">
      <alignment horizontal="left" vertical="top"/>
    </xf>
    <xf numFmtId="0" fontId="23" fillId="11" borderId="1" xfId="0" applyFont="1" applyFill="1" applyBorder="1" applyAlignment="1">
      <alignment horizontal="left" vertical="top" wrapText="1"/>
    </xf>
    <xf numFmtId="0" fontId="23" fillId="11" borderId="4" xfId="0" applyFont="1" applyFill="1" applyBorder="1" applyAlignment="1">
      <alignment horizontal="left" vertical="top" wrapText="1"/>
    </xf>
    <xf numFmtId="0" fontId="23" fillId="11" borderId="8" xfId="0" applyFont="1" applyFill="1" applyBorder="1" applyAlignment="1">
      <alignment horizontal="left" vertical="top" wrapText="1"/>
    </xf>
    <xf numFmtId="0" fontId="26" fillId="3" borderId="1" xfId="0" applyFont="1" applyFill="1" applyBorder="1" applyAlignment="1">
      <alignment horizontal="left" vertical="top" wrapText="1"/>
    </xf>
    <xf numFmtId="0" fontId="23" fillId="12" borderId="1" xfId="0" applyFont="1" applyFill="1" applyBorder="1" applyAlignment="1">
      <alignment horizontal="left" vertical="top" wrapText="1"/>
    </xf>
    <xf numFmtId="0" fontId="23" fillId="13" borderId="8" xfId="0" applyFont="1" applyFill="1" applyBorder="1" applyAlignment="1">
      <alignment horizontal="left" vertical="top" wrapText="1"/>
    </xf>
    <xf numFmtId="0" fontId="23" fillId="13" borderId="1" xfId="0" applyFont="1" applyFill="1" applyBorder="1" applyAlignment="1">
      <alignment horizontal="left" vertical="top" wrapText="1"/>
    </xf>
    <xf numFmtId="0" fontId="23" fillId="14" borderId="1" xfId="0" applyFont="1" applyFill="1" applyBorder="1" applyAlignment="1">
      <alignment horizontal="left" vertical="top" wrapText="1"/>
    </xf>
    <xf numFmtId="0" fontId="23" fillId="3" borderId="1" xfId="0" applyFont="1" applyFill="1" applyBorder="1"/>
    <xf numFmtId="49" fontId="23" fillId="3" borderId="1" xfId="0" applyNumberFormat="1" applyFont="1" applyFill="1" applyBorder="1"/>
    <xf numFmtId="0" fontId="23" fillId="3" borderId="2" xfId="0" applyFont="1" applyFill="1" applyBorder="1" applyAlignment="1">
      <alignment horizontal="left" vertical="top" wrapText="1"/>
    </xf>
    <xf numFmtId="0" fontId="28" fillId="3" borderId="1" xfId="0" applyFont="1" applyFill="1" applyBorder="1"/>
    <xf numFmtId="0" fontId="23" fillId="2" borderId="5" xfId="0" applyFont="1" applyFill="1" applyBorder="1" applyAlignment="1">
      <alignment horizontal="left" vertical="top"/>
    </xf>
    <xf numFmtId="0" fontId="23" fillId="2" borderId="6" xfId="0" applyFont="1" applyFill="1" applyBorder="1" applyAlignment="1">
      <alignment horizontal="left" vertical="top" wrapText="1"/>
    </xf>
    <xf numFmtId="0" fontId="23" fillId="2" borderId="7" xfId="0" applyFont="1" applyFill="1" applyBorder="1" applyAlignment="1">
      <alignment horizontal="left" vertical="top"/>
    </xf>
    <xf numFmtId="0" fontId="23" fillId="2" borderId="4" xfId="0" applyFont="1" applyFill="1" applyBorder="1" applyAlignment="1">
      <alignment horizontal="left" vertical="top" wrapText="1"/>
    </xf>
    <xf numFmtId="0" fontId="23" fillId="2" borderId="4" xfId="0" applyFont="1" applyFill="1" applyBorder="1" applyAlignment="1">
      <alignment horizontal="left" vertical="top"/>
    </xf>
    <xf numFmtId="9" fontId="23" fillId="2" borderId="1" xfId="0" applyNumberFormat="1" applyFont="1" applyFill="1" applyBorder="1" applyAlignment="1">
      <alignment horizontal="left" vertical="top" wrapText="1"/>
    </xf>
    <xf numFmtId="49" fontId="23" fillId="2" borderId="1" xfId="0" applyNumberFormat="1" applyFont="1" applyFill="1" applyBorder="1" applyAlignment="1">
      <alignment horizontal="left" vertical="top" wrapText="1"/>
    </xf>
    <xf numFmtId="164" fontId="19" fillId="3" borderId="1" xfId="0" applyNumberFormat="1" applyFont="1" applyFill="1" applyBorder="1" applyAlignment="1" applyProtection="1">
      <alignment horizontal="left" vertical="top" wrapText="1"/>
      <protection hidden="1"/>
    </xf>
    <xf numFmtId="164" fontId="19" fillId="4" borderId="1" xfId="0" applyNumberFormat="1" applyFont="1" applyFill="1" applyBorder="1" applyAlignment="1" applyProtection="1">
      <alignment horizontal="left" vertical="top" wrapText="1"/>
      <protection hidden="1"/>
    </xf>
    <xf numFmtId="164" fontId="19" fillId="7" borderId="1" xfId="0" applyNumberFormat="1" applyFont="1" applyFill="1" applyBorder="1" applyAlignment="1" applyProtection="1">
      <alignment horizontal="left" vertical="top" wrapText="1"/>
      <protection hidden="1"/>
    </xf>
    <xf numFmtId="164" fontId="19" fillId="6" borderId="1" xfId="0" applyNumberFormat="1" applyFont="1" applyFill="1" applyBorder="1" applyAlignment="1" applyProtection="1">
      <alignment horizontal="left" vertical="top" wrapText="1"/>
      <protection hidden="1"/>
    </xf>
    <xf numFmtId="0" fontId="6" fillId="2" borderId="1" xfId="1" applyFill="1" applyBorder="1" applyAlignment="1" applyProtection="1">
      <alignment horizontal="center" vertical="center"/>
      <protection locked="0"/>
    </xf>
  </cellXfs>
  <cellStyles count="3">
    <cellStyle name="Hyperlink" xfId="1" xr:uid="{A7A2B4D5-826A-4CC3-95C6-5B05A87D5ED0}"/>
    <cellStyle name="Normal" xfId="0" builtinId="0"/>
    <cellStyle name="Standard_Languages2" xfId="2" xr:uid="{E363D97A-094D-4295-8163-3C774AAE614B}"/>
  </cellStyles>
  <dxfs count="0"/>
  <tableStyles count="0" defaultTableStyle="TableStyleMedium2" defaultPivotStyle="PivotStyleLight16"/>
  <colors>
    <mruColors>
      <color rgb="FFFFCC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3" Type="http://schemas.openxmlformats.org/officeDocument/2006/relationships/image" Target="../media/image3.jpg"/><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376966983960142"/>
          <c:y val="0.1155768742888368"/>
          <c:w val="0.49097918346585623"/>
          <c:h val="0.8481069275058335"/>
        </c:manualLayout>
      </c:layout>
      <c:radarChart>
        <c:radarStyle val="marker"/>
        <c:varyColors val="0"/>
        <c:ser>
          <c:idx val="0"/>
          <c:order val="0"/>
          <c:spPr>
            <a:ln w="47625" cap="rnd" cmpd="sng" algn="ctr">
              <a:solidFill>
                <a:schemeClr val="accent2"/>
              </a:solidFill>
              <a:prstDash val="sysDot"/>
              <a:round/>
            </a:ln>
            <a:effectLst/>
          </c:spPr>
          <c:marker>
            <c:symbol val="circle"/>
            <c:size val="6"/>
            <c:spPr>
              <a:solidFill>
                <a:schemeClr val="accent2"/>
              </a:solidFill>
              <a:ln w="41275">
                <a:solidFill>
                  <a:schemeClr val="accent2"/>
                </a:solidFill>
              </a:ln>
              <a:effectLst/>
            </c:spPr>
          </c:marker>
          <c:cat>
            <c:strRef>
              <c:f>('Radar graph'!$C$2,'Radar graph'!$C$7,'Radar graph'!$C$10,'Radar graph'!$C$16,'Radar graph'!$C$17)</c:f>
              <c:strCache>
                <c:ptCount val="5"/>
                <c:pt idx="0">
                  <c:v>Reducing Inputs</c:v>
                </c:pt>
                <c:pt idx="1">
                  <c:v>Enhancing Diversity</c:v>
                </c:pt>
                <c:pt idx="2">
                  <c:v>Reducing Pollution</c:v>
                </c:pt>
                <c:pt idx="3">
                  <c:v>Biodiversity</c:v>
                </c:pt>
                <c:pt idx="4">
                  <c:v>Animal Welfare</c:v>
                </c:pt>
              </c:strCache>
            </c:strRef>
          </c:cat>
          <c:val>
            <c:numRef>
              <c:f>('Radar graph'!$G$2,'Radar graph'!$G$7,'Radar graph'!$G$10,'Radar graph'!$G$16:$G$17)</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B-C394-4937-ACDE-A010D2FC2756}"/>
            </c:ext>
          </c:extLst>
        </c:ser>
        <c:dLbls>
          <c:showLegendKey val="0"/>
          <c:showVal val="0"/>
          <c:showCatName val="0"/>
          <c:showSerName val="0"/>
          <c:showPercent val="0"/>
          <c:showBubbleSize val="0"/>
        </c:dLbls>
        <c:axId val="1064866431"/>
        <c:axId val="797863567"/>
      </c:radarChart>
      <c:catAx>
        <c:axId val="10648664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Ivy Style Sans" panose="02010504010101010104" pitchFamily="2" charset="0"/>
                <a:ea typeface="+mn-ea"/>
                <a:cs typeface="Ivy Style Sans" panose="02010504010101010104" pitchFamily="2" charset="0"/>
              </a:defRPr>
            </a:pPr>
            <a:endParaRPr lang="en-US"/>
          </a:p>
        </c:txPr>
        <c:crossAx val="797863567"/>
        <c:crosses val="autoZero"/>
        <c:auto val="1"/>
        <c:lblAlgn val="ctr"/>
        <c:lblOffset val="100"/>
        <c:noMultiLvlLbl val="0"/>
      </c:catAx>
      <c:valAx>
        <c:axId val="797863567"/>
        <c:scaling>
          <c:orientation val="minMax"/>
          <c:max val="100"/>
          <c:min val="0"/>
        </c:scaling>
        <c:delete val="0"/>
        <c:axPos val="l"/>
        <c:majorGridlines>
          <c:spPr>
            <a:ln w="9525" cap="flat" cmpd="sng" algn="ctr">
              <a:solidFill>
                <a:schemeClr val="tx1"/>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064866431"/>
        <c:crosses val="autoZero"/>
        <c:crossBetween val="between"/>
        <c:majorUnit val="10"/>
        <c:minorUnit val="2"/>
      </c:valAx>
      <c:spPr>
        <a:noFill/>
        <a:ln>
          <a:noFill/>
        </a:ln>
        <a:effectLst/>
      </c:spPr>
    </c:plotArea>
    <c:plotVisOnly val="1"/>
    <c:dispBlanksAs val="gap"/>
    <c:showDLblsOverMax val="0"/>
    <c:extLst/>
  </c:chart>
  <c:spPr>
    <a:blipFill dpi="0" rotWithShape="1">
      <a:blip xmlns:r="http://schemas.openxmlformats.org/officeDocument/2006/relationships" r:embed="rId3">
        <a:alphaModFix amt="14000"/>
      </a:blip>
      <a:srcRect/>
      <a:stretch>
        <a:fillRect/>
      </a:stretch>
    </a:blipFill>
    <a:ln w="9525" cap="flat" cmpd="sng" algn="ctr">
      <a:noFill/>
      <a:round/>
    </a:ln>
    <a:effectLst/>
  </c:spPr>
  <c:txPr>
    <a:bodyPr/>
    <a:lstStyle/>
    <a:p>
      <a:pPr>
        <a:defRPr/>
      </a:pPr>
      <a:endParaRPr lang="en-US"/>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10379</xdr:colOff>
      <xdr:row>9</xdr:row>
      <xdr:rowOff>6569</xdr:rowOff>
    </xdr:from>
    <xdr:to>
      <xdr:col>9</xdr:col>
      <xdr:colOff>284174</xdr:colOff>
      <xdr:row>27</xdr:row>
      <xdr:rowOff>91895</xdr:rowOff>
    </xdr:to>
    <xdr:pic>
      <xdr:nvPicPr>
        <xdr:cNvPr id="3" name="Picture 2">
          <a:extLst>
            <a:ext uri="{FF2B5EF4-FFF2-40B4-BE49-F238E27FC236}">
              <a16:creationId xmlns:a16="http://schemas.microsoft.com/office/drawing/2014/main" id="{2A2E630C-6AB1-FB89-0FF1-D0ECB4E4DD3B}"/>
            </a:ext>
          </a:extLst>
        </xdr:cNvPr>
        <xdr:cNvPicPr>
          <a:picLocks noChangeAspect="1"/>
        </xdr:cNvPicPr>
      </xdr:nvPicPr>
      <xdr:blipFill>
        <a:blip xmlns:r="http://schemas.openxmlformats.org/officeDocument/2006/relationships" r:embed="rId1" cstate="print">
          <a:alphaModFix amt="35000"/>
          <a:extLst>
            <a:ext uri="{28A0092B-C50C-407E-A947-70E740481C1C}">
              <a14:useLocalDpi xmlns:a14="http://schemas.microsoft.com/office/drawing/2010/main" val="0"/>
            </a:ext>
          </a:extLst>
        </a:blip>
        <a:stretch>
          <a:fillRect/>
        </a:stretch>
      </xdr:blipFill>
      <xdr:spPr>
        <a:xfrm>
          <a:off x="10379" y="1543707"/>
          <a:ext cx="7841243" cy="3159602"/>
        </a:xfrm>
        <a:prstGeom prst="rect">
          <a:avLst/>
        </a:prstGeom>
      </xdr:spPr>
    </xdr:pic>
    <xdr:clientData/>
  </xdr:twoCellAnchor>
  <xdr:twoCellAnchor editAs="oneCell">
    <xdr:from>
      <xdr:col>0</xdr:col>
      <xdr:colOff>0</xdr:colOff>
      <xdr:row>27</xdr:row>
      <xdr:rowOff>13138</xdr:rowOff>
    </xdr:from>
    <xdr:to>
      <xdr:col>9</xdr:col>
      <xdr:colOff>210667</xdr:colOff>
      <xdr:row>40</xdr:row>
      <xdr:rowOff>98787</xdr:rowOff>
    </xdr:to>
    <xdr:pic>
      <xdr:nvPicPr>
        <xdr:cNvPr id="5" name="Picture 4">
          <a:extLst>
            <a:ext uri="{FF2B5EF4-FFF2-40B4-BE49-F238E27FC236}">
              <a16:creationId xmlns:a16="http://schemas.microsoft.com/office/drawing/2014/main" id="{EA0FAAA0-9503-D02B-444C-186A32FBF7AB}"/>
            </a:ext>
          </a:extLst>
        </xdr:cNvPr>
        <xdr:cNvPicPr>
          <a:picLocks noChangeAspect="1"/>
        </xdr:cNvPicPr>
      </xdr:nvPicPr>
      <xdr:blipFill>
        <a:blip xmlns:r="http://schemas.openxmlformats.org/officeDocument/2006/relationships" r:embed="rId2" cstate="print">
          <a:alphaModFix amt="35000"/>
          <a:extLst>
            <a:ext uri="{28A0092B-C50C-407E-A947-70E740481C1C}">
              <a14:useLocalDpi xmlns:a14="http://schemas.microsoft.com/office/drawing/2010/main" val="0"/>
            </a:ext>
          </a:extLst>
        </a:blip>
        <a:stretch>
          <a:fillRect/>
        </a:stretch>
      </xdr:blipFill>
      <xdr:spPr>
        <a:xfrm>
          <a:off x="0" y="4624552"/>
          <a:ext cx="7778115" cy="23154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4648200</xdr:colOff>
      <xdr:row>0</xdr:row>
      <xdr:rowOff>173653</xdr:rowOff>
    </xdr:from>
    <xdr:to>
      <xdr:col>28</xdr:col>
      <xdr:colOff>147996</xdr:colOff>
      <xdr:row>20</xdr:row>
      <xdr:rowOff>266700</xdr:rowOff>
    </xdr:to>
    <xdr:graphicFrame macro="">
      <xdr:nvGraphicFramePr>
        <xdr:cNvPr id="2" name="Chart 1">
          <a:extLst>
            <a:ext uri="{FF2B5EF4-FFF2-40B4-BE49-F238E27FC236}">
              <a16:creationId xmlns:a16="http://schemas.microsoft.com/office/drawing/2014/main" id="{1D053216-FEB5-5CCC-2FAB-1635EF2F1D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Schetelat Soline" id="{A590BB03-AA23-4EFA-B903-F64468350D4B}" userId="S::soline.schetelat@idele.fr::18e4b9cd-593a-419a-850c-2cb3fb4f065d" providerId="AD"/>
  <person displayName="Agnes van den Pol" id="{430D7104-A010-4FDF-86E3-18EADF981234}" userId="S::a.van.den.pol_aeres.nl#ext#@gruenlandzentrum.onmicrosoft.com::50bdec00-040a-4ba6-b719-1773953fbc1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7" dT="2025-11-27T11:16:34.04" personId="{A590BB03-AA23-4EFA-B903-F64468350D4B}" id="{AF8F6258-7F0B-46AB-8D74-BCC1EC58D341}">
    <text>I don't understand the purpose of this question</text>
  </threadedComment>
  <threadedComment ref="H19" dT="2025-11-16T14:31:51.61" personId="{430D7104-A010-4FDF-86E3-18EADF981234}" id="{4542730B-E1B0-4E2B-A07B-9F807440C842}">
    <text>Soil index typically Irish, did everybody check this for their own countries?</text>
  </threadedComment>
  <threadedComment ref="K36" dT="2025-11-16T16:25:13.55" personId="{430D7104-A010-4FDF-86E3-18EADF981234}" id="{FF34FE8B-FDDE-43A0-85B2-F1A31E79E7AE}">
    <text>NA should also be an option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ncyclopediapratensis.eu/product-category/reducing-input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ncyclopediapratensis.eu/product-category/enhancing-diversity/"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ncyclopediapratensis.eu/product-category/reducing-pollution/"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ncyclopediapratensis.eu/product-category/biodiversity/"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ncyclopediapratensis.eu/product-category/animal-welfare/"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encyclopediapratensis.eu/product-category/income/" TargetMode="External"/><Relationship Id="rId13" Type="http://schemas.openxmlformats.org/officeDocument/2006/relationships/hyperlink" Target="https://www.encyclopediapratensis.eu/product-category/pest-regulation/" TargetMode="External"/><Relationship Id="rId18" Type="http://schemas.openxmlformats.org/officeDocument/2006/relationships/hyperlink" Target="https://www.encyclopediapratensis.eu/product-category/animal-behaviour-and-welfare/" TargetMode="External"/><Relationship Id="rId3" Type="http://schemas.openxmlformats.org/officeDocument/2006/relationships/hyperlink" Target="https://www.encyclopediapratensis.eu/product-category/soil-management/" TargetMode="External"/><Relationship Id="rId21" Type="http://schemas.openxmlformats.org/officeDocument/2006/relationships/printerSettings" Target="../printerSettings/printerSettings7.bin"/><Relationship Id="rId7" Type="http://schemas.openxmlformats.org/officeDocument/2006/relationships/hyperlink" Target="https://www.encyclopediapratensis.eu/product-category/marketing/" TargetMode="External"/><Relationship Id="rId12" Type="http://schemas.openxmlformats.org/officeDocument/2006/relationships/hyperlink" Target="https://www.encyclopediapratensis.eu/product-category/soil-management-reducing-pollution/" TargetMode="External"/><Relationship Id="rId17" Type="http://schemas.openxmlformats.org/officeDocument/2006/relationships/hyperlink" Target="https://www.encyclopediapratensis.eu/product-category/health-management/" TargetMode="External"/><Relationship Id="rId2" Type="http://schemas.openxmlformats.org/officeDocument/2006/relationships/hyperlink" Target="https://www.encyclopediapratensis.eu/product-category/reducing-feed-inputs/" TargetMode="External"/><Relationship Id="rId16" Type="http://schemas.openxmlformats.org/officeDocument/2006/relationships/hyperlink" Target="https://www.encyclopediapratensis.eu/product-category/nutrition/" TargetMode="External"/><Relationship Id="rId20" Type="http://schemas.openxmlformats.org/officeDocument/2006/relationships/hyperlink" Target="https://www.encyclopediapratensis.eu/product-category/linked-habitats/" TargetMode="External"/><Relationship Id="rId1" Type="http://schemas.openxmlformats.org/officeDocument/2006/relationships/hyperlink" Target="https://www.encyclopediapratensis.eu/product-category/maximising-herbage-utilisation/" TargetMode="External"/><Relationship Id="rId6" Type="http://schemas.openxmlformats.org/officeDocument/2006/relationships/hyperlink" Target="https://www.encyclopediapratensis.eu/product-category/diversity-of-production/" TargetMode="External"/><Relationship Id="rId11" Type="http://schemas.openxmlformats.org/officeDocument/2006/relationships/hyperlink" Target="https://www.encyclopediapratensis.eu/product-category/fertilisation/" TargetMode="External"/><Relationship Id="rId5" Type="http://schemas.openxmlformats.org/officeDocument/2006/relationships/hyperlink" Target="https://www.encyclopediapratensis.eu/product-category/optimising-fertilisation/" TargetMode="External"/><Relationship Id="rId15" Type="http://schemas.openxmlformats.org/officeDocument/2006/relationships/hyperlink" Target="https://www.encyclopediapratensis.eu/product-category/infrastructure/" TargetMode="External"/><Relationship Id="rId10" Type="http://schemas.openxmlformats.org/officeDocument/2006/relationships/hyperlink" Target="https://www.encyclopediapratensis.eu/product-category/pasture-management/" TargetMode="External"/><Relationship Id="rId19" Type="http://schemas.openxmlformats.org/officeDocument/2006/relationships/hyperlink" Target="https://www.encyclopediapratensis.eu/product-category/calf-welfare-and-health/" TargetMode="External"/><Relationship Id="rId4" Type="http://schemas.openxmlformats.org/officeDocument/2006/relationships/hyperlink" Target="https://www.encyclopediapratensis.eu/product-category/optimising-organic-nutrients-on-farm/" TargetMode="External"/><Relationship Id="rId9" Type="http://schemas.openxmlformats.org/officeDocument/2006/relationships/hyperlink" Target="https://www.encyclopediapratensis.eu/product-category/grassland-management/" TargetMode="External"/><Relationship Id="rId14" Type="http://schemas.openxmlformats.org/officeDocument/2006/relationships/hyperlink" Target="https://www.encyclopediapratensis.eu/product-category/waterway-protection/" TargetMode="External"/><Relationship Id="rId22"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F12B8-2466-48A5-AD00-DF7B9FC505EC}">
  <dimension ref="A1:F9"/>
  <sheetViews>
    <sheetView tabSelected="1" zoomScaleNormal="100" workbookViewId="0">
      <selection activeCell="B2" sqref="B2"/>
    </sheetView>
  </sheetViews>
  <sheetFormatPr defaultColWidth="11.54296875" defaultRowHeight="14"/>
  <cols>
    <col min="1" max="1" width="16.81640625" style="12" customWidth="1"/>
    <col min="2" max="2" width="12.81640625" style="12" customWidth="1"/>
    <col min="3" max="16384" width="11.54296875" style="12"/>
  </cols>
  <sheetData>
    <row r="1" spans="1:6" s="140" customFormat="1">
      <c r="A1" s="140" t="s">
        <v>0</v>
      </c>
      <c r="B1" s="140" t="s">
        <v>1</v>
      </c>
      <c r="E1" s="140" t="s">
        <v>2</v>
      </c>
    </row>
    <row r="2" spans="1:6">
      <c r="A2" s="12" t="s">
        <v>3</v>
      </c>
      <c r="B2" s="13" t="s">
        <v>4</v>
      </c>
      <c r="E2" s="129" t="s">
        <v>5</v>
      </c>
      <c r="F2" s="129" t="s">
        <v>6</v>
      </c>
    </row>
    <row r="3" spans="1:6">
      <c r="E3" s="129" t="s">
        <v>4</v>
      </c>
      <c r="F3" s="129" t="s">
        <v>7</v>
      </c>
    </row>
    <row r="4" spans="1:6">
      <c r="E4" s="129" t="s">
        <v>8</v>
      </c>
      <c r="F4" s="129" t="s">
        <v>9</v>
      </c>
    </row>
    <row r="5" spans="1:6">
      <c r="E5" s="129" t="s">
        <v>10</v>
      </c>
      <c r="F5" s="129" t="s">
        <v>11</v>
      </c>
    </row>
    <row r="6" spans="1:6">
      <c r="E6" s="129" t="s">
        <v>12</v>
      </c>
      <c r="F6" s="129" t="s">
        <v>13</v>
      </c>
    </row>
    <row r="7" spans="1:6">
      <c r="E7" s="129" t="s">
        <v>14</v>
      </c>
      <c r="F7" s="129" t="s">
        <v>15</v>
      </c>
    </row>
    <row r="8" spans="1:6">
      <c r="E8" s="129" t="s">
        <v>16</v>
      </c>
      <c r="F8" s="129" t="s">
        <v>17</v>
      </c>
    </row>
    <row r="9" spans="1:6">
      <c r="E9" s="129" t="s">
        <v>18</v>
      </c>
      <c r="F9" s="129" t="s">
        <v>19</v>
      </c>
    </row>
  </sheetData>
  <sheetProtection algorithmName="SHA-512" hashValue="20I6tnvYvJoQDwMfTG4ruxyzuSxsejBi15GDJnqI2lHP0sNJQs35C5EMw/BLz27oaZk0Amv8ZcvcL/J/vshYGQ==" saltValue="yZ6BUpAwSqnfZ+SlHol2LQ==" spinCount="100000" sheet="1" formatCells="0" formatColumns="0" formatRows="0"/>
  <sortState xmlns:xlrd2="http://schemas.microsoft.com/office/spreadsheetml/2017/richdata2" ref="E2:E9">
    <sortCondition ref="E2:E9"/>
  </sortState>
  <dataValidations count="1">
    <dataValidation type="list" allowBlank="1" showInputMessage="1" showErrorMessage="1" sqref="B2" xr:uid="{FAA91A07-E750-4D32-9475-A91424E18B39}">
      <formula1>$E$2:$E$9</formula1>
    </dataValidation>
  </dataValidations>
  <pageMargins left="0.7" right="0.7" top="0.78740157499999996" bottom="0.78740157499999996"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A1637-9060-4FF5-8AA5-3FA598E64F78}">
  <dimension ref="A1:I74"/>
  <sheetViews>
    <sheetView zoomScale="85" zoomScaleNormal="85" workbookViewId="0">
      <pane ySplit="1" topLeftCell="A2" activePane="bottomLeft" state="frozen"/>
      <selection activeCell="H19" sqref="H19"/>
      <selection pane="bottomLeft" activeCell="E12" sqref="E12"/>
    </sheetView>
  </sheetViews>
  <sheetFormatPr defaultColWidth="34.7265625" defaultRowHeight="19.5" customHeight="1"/>
  <cols>
    <col min="1" max="1" width="12" customWidth="1"/>
    <col min="2" max="2" width="49.453125" bestFit="1" customWidth="1"/>
    <col min="3" max="3" width="35.54296875" bestFit="1" customWidth="1"/>
    <col min="4" max="4" width="66.81640625" bestFit="1" customWidth="1"/>
    <col min="5" max="5" width="46" bestFit="1" customWidth="1"/>
    <col min="6" max="6" width="60.1796875" bestFit="1" customWidth="1"/>
    <col min="7" max="7" width="59.81640625" bestFit="1" customWidth="1"/>
    <col min="8" max="8" width="52.26953125" bestFit="1" customWidth="1"/>
    <col min="9" max="9" width="48.1796875" bestFit="1" customWidth="1"/>
  </cols>
  <sheetData>
    <row r="1" spans="1:9" ht="19.5" customHeight="1">
      <c r="A1" s="47" t="s">
        <v>1745</v>
      </c>
      <c r="B1" s="47" t="s">
        <v>5</v>
      </c>
      <c r="C1" s="47" t="s">
        <v>4</v>
      </c>
      <c r="D1" s="47" t="s">
        <v>8</v>
      </c>
      <c r="E1" s="47" t="s">
        <v>10</v>
      </c>
      <c r="F1" s="47" t="s">
        <v>12</v>
      </c>
      <c r="G1" s="47" t="s">
        <v>14</v>
      </c>
      <c r="H1" s="47" t="s">
        <v>16</v>
      </c>
      <c r="I1" s="47" t="s">
        <v>18</v>
      </c>
    </row>
    <row r="2" spans="1:9" ht="19.5" customHeight="1">
      <c r="A2" s="48" t="s">
        <v>21</v>
      </c>
      <c r="B2" s="48" t="s">
        <v>1746</v>
      </c>
      <c r="C2" s="48" t="s">
        <v>34</v>
      </c>
      <c r="D2" s="48" t="s">
        <v>1747</v>
      </c>
      <c r="E2" s="48" t="s">
        <v>1748</v>
      </c>
      <c r="F2" s="48" t="s">
        <v>1749</v>
      </c>
      <c r="G2" s="48" t="s">
        <v>1750</v>
      </c>
      <c r="H2" s="48" t="s">
        <v>1751</v>
      </c>
      <c r="I2" s="48" t="s">
        <v>1752</v>
      </c>
    </row>
    <row r="3" spans="1:9" ht="19.5" customHeight="1">
      <c r="A3" s="48" t="s">
        <v>21</v>
      </c>
      <c r="B3" s="48" t="s">
        <v>1753</v>
      </c>
      <c r="C3" s="48" t="s">
        <v>55</v>
      </c>
      <c r="D3" s="48" t="s">
        <v>1754</v>
      </c>
      <c r="E3" s="48" t="s">
        <v>1755</v>
      </c>
      <c r="F3" s="48" t="s">
        <v>1756</v>
      </c>
      <c r="G3" s="48" t="s">
        <v>1757</v>
      </c>
      <c r="H3" s="48" t="s">
        <v>1758</v>
      </c>
      <c r="I3" s="48" t="s">
        <v>1759</v>
      </c>
    </row>
    <row r="4" spans="1:9" ht="19.5" customHeight="1">
      <c r="A4" s="48" t="s">
        <v>21</v>
      </c>
      <c r="B4" s="48" t="s">
        <v>1760</v>
      </c>
      <c r="C4" s="48" t="s">
        <v>59</v>
      </c>
      <c r="D4" s="48" t="s">
        <v>1761</v>
      </c>
      <c r="E4" s="48" t="s">
        <v>1762</v>
      </c>
      <c r="F4" s="48" t="s">
        <v>1763</v>
      </c>
      <c r="G4" s="48" t="s">
        <v>1764</v>
      </c>
      <c r="H4" s="48" t="s">
        <v>1765</v>
      </c>
      <c r="I4" s="48" t="s">
        <v>1766</v>
      </c>
    </row>
    <row r="5" spans="1:9" ht="19.5" customHeight="1">
      <c r="A5" s="48" t="s">
        <v>21</v>
      </c>
      <c r="B5" s="48" t="s">
        <v>1767</v>
      </c>
      <c r="C5" s="48" t="s">
        <v>63</v>
      </c>
      <c r="D5" s="48" t="s">
        <v>1768</v>
      </c>
      <c r="E5" s="48" t="s">
        <v>1769</v>
      </c>
      <c r="F5" s="48" t="s">
        <v>1770</v>
      </c>
      <c r="G5" s="48" t="s">
        <v>1771</v>
      </c>
      <c r="H5" s="48" t="s">
        <v>1772</v>
      </c>
      <c r="I5" s="48" t="s">
        <v>1773</v>
      </c>
    </row>
    <row r="6" spans="1:9" ht="19.5" customHeight="1">
      <c r="A6" s="48" t="s">
        <v>21</v>
      </c>
      <c r="B6" s="48" t="s">
        <v>1774</v>
      </c>
      <c r="C6" s="48" t="s">
        <v>84</v>
      </c>
      <c r="D6" s="48" t="s">
        <v>1775</v>
      </c>
      <c r="E6" s="48" t="s">
        <v>1776</v>
      </c>
      <c r="F6" s="48" t="s">
        <v>1777</v>
      </c>
      <c r="G6" s="48" t="s">
        <v>1778</v>
      </c>
      <c r="H6" s="48" t="s">
        <v>1779</v>
      </c>
      <c r="I6" s="48" t="s">
        <v>1780</v>
      </c>
    </row>
    <row r="7" spans="1:9" ht="19.5" customHeight="1">
      <c r="A7" s="48" t="s">
        <v>1781</v>
      </c>
      <c r="B7" s="48" t="s">
        <v>1782</v>
      </c>
      <c r="C7" s="48" t="s">
        <v>115</v>
      </c>
      <c r="D7" s="48" t="s">
        <v>1783</v>
      </c>
      <c r="E7" s="48" t="s">
        <v>1784</v>
      </c>
      <c r="F7" s="48" t="s">
        <v>1785</v>
      </c>
      <c r="G7" s="48" t="s">
        <v>1786</v>
      </c>
      <c r="H7" s="48" t="s">
        <v>1787</v>
      </c>
      <c r="I7" s="48" t="s">
        <v>1788</v>
      </c>
    </row>
    <row r="8" spans="1:9" ht="19.5" customHeight="1">
      <c r="A8" s="48" t="s">
        <v>1781</v>
      </c>
      <c r="B8" s="48" t="s">
        <v>1789</v>
      </c>
      <c r="C8" s="48" t="s">
        <v>197</v>
      </c>
      <c r="D8" s="48" t="s">
        <v>1790</v>
      </c>
      <c r="E8" s="48" t="s">
        <v>1791</v>
      </c>
      <c r="F8" s="48" t="s">
        <v>1792</v>
      </c>
      <c r="G8" s="48" t="s">
        <v>1793</v>
      </c>
      <c r="H8" s="48" t="s">
        <v>1794</v>
      </c>
      <c r="I8" s="48" t="s">
        <v>1795</v>
      </c>
    </row>
    <row r="9" spans="1:9" ht="19.5" customHeight="1">
      <c r="A9" s="48" t="s">
        <v>1781</v>
      </c>
      <c r="B9" s="48" t="s">
        <v>1796</v>
      </c>
      <c r="C9" s="48" t="s">
        <v>216</v>
      </c>
      <c r="D9" s="48" t="s">
        <v>1797</v>
      </c>
      <c r="E9" s="48" t="s">
        <v>1798</v>
      </c>
      <c r="F9" s="48" t="s">
        <v>1799</v>
      </c>
      <c r="G9" s="48" t="s">
        <v>1800</v>
      </c>
      <c r="H9" s="48" t="s">
        <v>1801</v>
      </c>
      <c r="I9" s="48" t="s">
        <v>1802</v>
      </c>
    </row>
    <row r="10" spans="1:9" ht="19.5" customHeight="1">
      <c r="A10" s="48" t="s">
        <v>1781</v>
      </c>
      <c r="B10" s="48" t="s">
        <v>1803</v>
      </c>
      <c r="C10" s="48" t="s">
        <v>241</v>
      </c>
      <c r="D10" s="48" t="s">
        <v>1804</v>
      </c>
      <c r="E10" s="48" t="s">
        <v>1805</v>
      </c>
      <c r="F10" s="48" t="s">
        <v>1806</v>
      </c>
      <c r="G10" s="48" t="s">
        <v>1807</v>
      </c>
      <c r="H10" s="48" t="s">
        <v>1808</v>
      </c>
      <c r="I10" s="48" t="s">
        <v>1809</v>
      </c>
    </row>
    <row r="11" spans="1:9" ht="19.5" customHeight="1">
      <c r="A11" s="48" t="s">
        <v>1781</v>
      </c>
      <c r="B11" s="48" t="s">
        <v>1810</v>
      </c>
      <c r="C11" s="48" t="s">
        <v>271</v>
      </c>
      <c r="D11" s="48" t="s">
        <v>1811</v>
      </c>
      <c r="E11" s="48" t="s">
        <v>1812</v>
      </c>
      <c r="F11" s="48" t="s">
        <v>1813</v>
      </c>
      <c r="G11" s="48" t="s">
        <v>1814</v>
      </c>
      <c r="H11" s="48" t="s">
        <v>1815</v>
      </c>
      <c r="I11" s="48" t="s">
        <v>1816</v>
      </c>
    </row>
    <row r="12" spans="1:9" ht="19.5" customHeight="1">
      <c r="A12" s="48" t="s">
        <v>1781</v>
      </c>
      <c r="B12" s="48" t="s">
        <v>1817</v>
      </c>
      <c r="C12" s="48" t="s">
        <v>309</v>
      </c>
      <c r="D12" s="48" t="s">
        <v>1818</v>
      </c>
      <c r="E12" s="48" t="s">
        <v>1819</v>
      </c>
      <c r="F12" s="48" t="s">
        <v>1820</v>
      </c>
      <c r="G12" s="48" t="s">
        <v>1821</v>
      </c>
      <c r="H12" s="48" t="s">
        <v>1822</v>
      </c>
      <c r="I12" s="48" t="s">
        <v>1823</v>
      </c>
    </row>
    <row r="13" spans="1:9" ht="19.5" customHeight="1">
      <c r="A13" s="48" t="s">
        <v>1781</v>
      </c>
      <c r="B13" s="48" t="s">
        <v>406</v>
      </c>
      <c r="C13" s="48" t="s">
        <v>406</v>
      </c>
      <c r="D13" s="48" t="s">
        <v>406</v>
      </c>
      <c r="E13" s="48" t="s">
        <v>406</v>
      </c>
      <c r="F13" s="48" t="s">
        <v>406</v>
      </c>
      <c r="G13" s="48" t="s">
        <v>406</v>
      </c>
      <c r="H13" s="48" t="s">
        <v>406</v>
      </c>
      <c r="I13" s="48" t="s">
        <v>1824</v>
      </c>
    </row>
    <row r="14" spans="1:9" ht="19.5" customHeight="1">
      <c r="A14" s="48" t="s">
        <v>1781</v>
      </c>
      <c r="B14" s="48" t="s">
        <v>1825</v>
      </c>
      <c r="C14" s="48" t="s">
        <v>428</v>
      </c>
      <c r="D14" s="48" t="s">
        <v>1826</v>
      </c>
      <c r="E14" s="48" t="s">
        <v>1827</v>
      </c>
      <c r="F14" s="48" t="s">
        <v>1828</v>
      </c>
      <c r="G14" s="48" t="s">
        <v>1829</v>
      </c>
      <c r="H14" s="48" t="s">
        <v>1830</v>
      </c>
      <c r="I14" s="48" t="s">
        <v>1831</v>
      </c>
    </row>
    <row r="15" spans="1:9" ht="19.5" customHeight="1">
      <c r="A15" s="48" t="s">
        <v>1781</v>
      </c>
      <c r="B15" s="48" t="s">
        <v>1832</v>
      </c>
      <c r="C15" s="48" t="s">
        <v>431</v>
      </c>
      <c r="D15" s="48" t="s">
        <v>1833</v>
      </c>
      <c r="E15" s="48" t="s">
        <v>1834</v>
      </c>
      <c r="F15" s="48" t="s">
        <v>1835</v>
      </c>
      <c r="G15" s="48" t="s">
        <v>1836</v>
      </c>
      <c r="H15" s="48" t="s">
        <v>1837</v>
      </c>
      <c r="I15" s="48" t="s">
        <v>1838</v>
      </c>
    </row>
    <row r="16" spans="1:9" ht="19.149999999999999" customHeight="1">
      <c r="A16" s="48" t="s">
        <v>1781</v>
      </c>
      <c r="B16" s="48" t="s">
        <v>1839</v>
      </c>
      <c r="C16" s="48" t="s">
        <v>441</v>
      </c>
      <c r="D16" s="48" t="s">
        <v>1840</v>
      </c>
      <c r="E16" s="48" t="s">
        <v>1841</v>
      </c>
      <c r="F16" s="48" t="s">
        <v>1842</v>
      </c>
      <c r="G16" s="48" t="s">
        <v>1843</v>
      </c>
      <c r="H16" s="48" t="s">
        <v>1844</v>
      </c>
      <c r="I16" s="48" t="s">
        <v>1845</v>
      </c>
    </row>
    <row r="17" spans="1:9" ht="19.5" customHeight="1">
      <c r="A17" s="48" t="s">
        <v>1781</v>
      </c>
      <c r="B17" s="48" t="s">
        <v>1846</v>
      </c>
      <c r="C17" s="48" t="s">
        <v>457</v>
      </c>
      <c r="D17" s="48" t="s">
        <v>457</v>
      </c>
      <c r="E17" s="48" t="s">
        <v>1847</v>
      </c>
      <c r="F17" s="48" t="s">
        <v>1848</v>
      </c>
      <c r="G17" s="48" t="s">
        <v>1849</v>
      </c>
      <c r="H17" s="48" t="s">
        <v>1850</v>
      </c>
      <c r="I17" s="48" t="s">
        <v>1851</v>
      </c>
    </row>
    <row r="18" spans="1:9" ht="19.5" customHeight="1">
      <c r="A18" s="48" t="s">
        <v>1781</v>
      </c>
      <c r="B18" s="48" t="s">
        <v>1852</v>
      </c>
      <c r="C18" s="48" t="s">
        <v>526</v>
      </c>
      <c r="D18" s="48" t="s">
        <v>1853</v>
      </c>
      <c r="E18" s="48" t="s">
        <v>1854</v>
      </c>
      <c r="F18" s="48" t="s">
        <v>1855</v>
      </c>
      <c r="G18" s="48" t="s">
        <v>1856</v>
      </c>
      <c r="H18" s="48" t="s">
        <v>1857</v>
      </c>
      <c r="I18" s="48" t="s">
        <v>1858</v>
      </c>
    </row>
    <row r="19" spans="1:9" ht="19.5" customHeight="1">
      <c r="A19" s="48" t="s">
        <v>1781</v>
      </c>
      <c r="B19" s="48" t="s">
        <v>1859</v>
      </c>
      <c r="C19" s="48" t="s">
        <v>549</v>
      </c>
      <c r="D19" s="48" t="s">
        <v>1860</v>
      </c>
      <c r="E19" s="48" t="s">
        <v>1861</v>
      </c>
      <c r="F19" s="48" t="s">
        <v>1862</v>
      </c>
      <c r="G19" s="48" t="s">
        <v>1863</v>
      </c>
      <c r="H19" s="48" t="s">
        <v>1864</v>
      </c>
      <c r="I19" s="48" t="s">
        <v>1865</v>
      </c>
    </row>
    <row r="20" spans="1:9" ht="19.5" customHeight="1">
      <c r="A20" s="48" t="s">
        <v>1781</v>
      </c>
      <c r="B20" s="48" t="s">
        <v>1866</v>
      </c>
      <c r="C20" s="48" t="s">
        <v>564</v>
      </c>
      <c r="D20" s="48" t="s">
        <v>1867</v>
      </c>
      <c r="E20" s="48" t="s">
        <v>1868</v>
      </c>
      <c r="F20" s="48" t="s">
        <v>1869</v>
      </c>
      <c r="G20" s="48" t="s">
        <v>1870</v>
      </c>
      <c r="H20" s="48" t="s">
        <v>1871</v>
      </c>
      <c r="I20" s="48" t="s">
        <v>1872</v>
      </c>
    </row>
    <row r="21" spans="1:9" ht="19.5" customHeight="1">
      <c r="A21" s="48" t="s">
        <v>1781</v>
      </c>
      <c r="B21" s="48" t="s">
        <v>1873</v>
      </c>
      <c r="C21" s="48" t="s">
        <v>756</v>
      </c>
      <c r="D21" s="48" t="s">
        <v>1874</v>
      </c>
      <c r="E21" s="48" t="s">
        <v>1875</v>
      </c>
      <c r="F21" s="48" t="s">
        <v>1876</v>
      </c>
      <c r="G21" s="48" t="s">
        <v>1877</v>
      </c>
      <c r="H21" s="48" t="s">
        <v>1878</v>
      </c>
      <c r="I21" s="48" t="s">
        <v>1873</v>
      </c>
    </row>
    <row r="22" spans="1:9" ht="19.5" customHeight="1">
      <c r="A22" s="48" t="s">
        <v>1781</v>
      </c>
      <c r="B22" s="48" t="s">
        <v>1879</v>
      </c>
      <c r="C22" s="48" t="s">
        <v>788</v>
      </c>
      <c r="D22" s="48" t="s">
        <v>1880</v>
      </c>
      <c r="E22" s="48" t="s">
        <v>1881</v>
      </c>
      <c r="F22" s="48" t="s">
        <v>1882</v>
      </c>
      <c r="G22" s="48" t="s">
        <v>1883</v>
      </c>
      <c r="H22" s="48" t="s">
        <v>1884</v>
      </c>
      <c r="I22" s="48" t="s">
        <v>1885</v>
      </c>
    </row>
    <row r="23" spans="1:9" ht="19.5" customHeight="1">
      <c r="A23" s="48" t="s">
        <v>1781</v>
      </c>
      <c r="B23" s="48" t="s">
        <v>1886</v>
      </c>
      <c r="C23" s="48" t="s">
        <v>790</v>
      </c>
      <c r="D23" s="48" t="s">
        <v>1887</v>
      </c>
      <c r="E23" s="48" t="s">
        <v>1888</v>
      </c>
      <c r="F23" s="48" t="s">
        <v>1889</v>
      </c>
      <c r="G23" s="48" t="s">
        <v>1890</v>
      </c>
      <c r="H23" s="48" t="s">
        <v>1891</v>
      </c>
      <c r="I23" s="48" t="s">
        <v>1892</v>
      </c>
    </row>
    <row r="24" spans="1:9" ht="19.5" customHeight="1">
      <c r="A24" s="48" t="s">
        <v>1781</v>
      </c>
      <c r="B24" s="48" t="s">
        <v>1893</v>
      </c>
      <c r="C24" s="48" t="s">
        <v>833</v>
      </c>
      <c r="D24" s="48" t="s">
        <v>1894</v>
      </c>
      <c r="E24" s="48" t="s">
        <v>1895</v>
      </c>
      <c r="F24" s="48" t="s">
        <v>1896</v>
      </c>
      <c r="G24" s="48" t="s">
        <v>1897</v>
      </c>
      <c r="H24" s="48" t="s">
        <v>1898</v>
      </c>
      <c r="I24" s="48" t="s">
        <v>1899</v>
      </c>
    </row>
    <row r="25" spans="1:9" ht="19.5" customHeight="1">
      <c r="A25" s="48" t="s">
        <v>1781</v>
      </c>
      <c r="B25" s="48" t="s">
        <v>1900</v>
      </c>
      <c r="C25" s="48" t="s">
        <v>842</v>
      </c>
      <c r="D25" s="48" t="s">
        <v>1901</v>
      </c>
      <c r="E25" s="48" t="s">
        <v>1902</v>
      </c>
      <c r="F25" s="48" t="s">
        <v>1903</v>
      </c>
      <c r="G25" s="48" t="s">
        <v>1904</v>
      </c>
      <c r="H25" s="48" t="s">
        <v>1905</v>
      </c>
      <c r="I25" s="48" t="s">
        <v>1906</v>
      </c>
    </row>
    <row r="26" spans="1:9" ht="19.5" customHeight="1">
      <c r="A26" s="48" t="s">
        <v>23</v>
      </c>
      <c r="B26" s="48" t="s">
        <v>1907</v>
      </c>
      <c r="C26" s="48" t="s">
        <v>116</v>
      </c>
      <c r="D26" s="48" t="s">
        <v>1908</v>
      </c>
      <c r="E26" s="48" t="s">
        <v>1909</v>
      </c>
      <c r="F26" s="48" t="s">
        <v>1910</v>
      </c>
      <c r="G26" s="48" t="s">
        <v>1911</v>
      </c>
      <c r="H26" s="48" t="s">
        <v>1912</v>
      </c>
      <c r="I26" s="48" t="s">
        <v>1913</v>
      </c>
    </row>
    <row r="27" spans="1:9" ht="19.5" customHeight="1">
      <c r="A27" s="48" t="s">
        <v>23</v>
      </c>
      <c r="B27" s="48" t="s">
        <v>1914</v>
      </c>
      <c r="C27" s="48" t="s">
        <v>129</v>
      </c>
      <c r="D27" s="48" t="s">
        <v>1915</v>
      </c>
      <c r="E27" s="48" t="s">
        <v>1916</v>
      </c>
      <c r="F27" s="48" t="s">
        <v>1917</v>
      </c>
      <c r="G27" s="48" t="s">
        <v>1918</v>
      </c>
      <c r="H27" s="48" t="s">
        <v>1919</v>
      </c>
      <c r="I27" s="48" t="s">
        <v>1920</v>
      </c>
    </row>
    <row r="28" spans="1:9" ht="19.5" customHeight="1">
      <c r="A28" s="48" t="s">
        <v>23</v>
      </c>
      <c r="B28" s="48" t="s">
        <v>1921</v>
      </c>
      <c r="C28" s="48" t="s">
        <v>148</v>
      </c>
      <c r="D28" s="48" t="s">
        <v>1922</v>
      </c>
      <c r="E28" s="48" t="s">
        <v>1923</v>
      </c>
      <c r="F28" s="48" t="s">
        <v>1924</v>
      </c>
      <c r="G28" s="48" t="s">
        <v>1925</v>
      </c>
      <c r="H28" s="48" t="s">
        <v>1926</v>
      </c>
      <c r="I28" s="48" t="s">
        <v>1927</v>
      </c>
    </row>
    <row r="29" spans="1:9" ht="19.5" customHeight="1">
      <c r="A29" s="48" t="s">
        <v>23</v>
      </c>
      <c r="B29" s="48" t="s">
        <v>1928</v>
      </c>
      <c r="C29" s="48" t="s">
        <v>175</v>
      </c>
      <c r="D29" s="48" t="s">
        <v>1929</v>
      </c>
      <c r="E29" s="48" t="s">
        <v>1930</v>
      </c>
      <c r="F29" s="48" t="s">
        <v>1931</v>
      </c>
      <c r="G29" s="48" t="s">
        <v>1932</v>
      </c>
      <c r="H29" s="48" t="s">
        <v>1933</v>
      </c>
      <c r="I29" s="48" t="s">
        <v>1934</v>
      </c>
    </row>
    <row r="30" spans="1:9" ht="19.5" customHeight="1">
      <c r="A30" s="48" t="s">
        <v>23</v>
      </c>
      <c r="B30" s="48" t="s">
        <v>1935</v>
      </c>
      <c r="C30" s="48" t="s">
        <v>189</v>
      </c>
      <c r="D30" s="48" t="s">
        <v>1936</v>
      </c>
      <c r="E30" s="48" t="s">
        <v>1937</v>
      </c>
      <c r="F30" s="48" t="s">
        <v>1938</v>
      </c>
      <c r="G30" s="48" t="s">
        <v>1939</v>
      </c>
      <c r="H30" s="48" t="s">
        <v>1940</v>
      </c>
      <c r="I30" s="48" t="s">
        <v>1941</v>
      </c>
    </row>
    <row r="31" spans="1:9" ht="19.5" customHeight="1">
      <c r="A31" s="48" t="s">
        <v>23</v>
      </c>
      <c r="B31" s="48" t="s">
        <v>1942</v>
      </c>
      <c r="C31" s="48" t="s">
        <v>198</v>
      </c>
      <c r="D31" s="48" t="s">
        <v>1943</v>
      </c>
      <c r="E31" s="48" t="s">
        <v>1944</v>
      </c>
      <c r="F31" s="48" t="s">
        <v>1945</v>
      </c>
      <c r="G31" s="48" t="s">
        <v>1946</v>
      </c>
      <c r="H31" s="48" t="s">
        <v>1947</v>
      </c>
      <c r="I31" s="48" t="s">
        <v>1948</v>
      </c>
    </row>
    <row r="32" spans="1:9" ht="19.5" customHeight="1">
      <c r="A32" s="48" t="s">
        <v>23</v>
      </c>
      <c r="B32" s="48" t="s">
        <v>1949</v>
      </c>
      <c r="C32" s="48" t="s">
        <v>211</v>
      </c>
      <c r="D32" s="48" t="s">
        <v>1950</v>
      </c>
      <c r="E32" s="48" t="s">
        <v>1951</v>
      </c>
      <c r="F32" s="48" t="s">
        <v>1952</v>
      </c>
      <c r="G32" s="48" t="s">
        <v>1953</v>
      </c>
      <c r="H32" s="48" t="s">
        <v>1954</v>
      </c>
      <c r="I32" s="48" t="s">
        <v>1955</v>
      </c>
    </row>
    <row r="33" spans="1:9" ht="19.5" customHeight="1">
      <c r="A33" s="48" t="s">
        <v>23</v>
      </c>
      <c r="B33" s="48" t="s">
        <v>1956</v>
      </c>
      <c r="C33" s="48" t="s">
        <v>217</v>
      </c>
      <c r="D33" s="48" t="s">
        <v>1957</v>
      </c>
      <c r="E33" s="48" t="s">
        <v>1958</v>
      </c>
      <c r="F33" s="48" t="s">
        <v>1959</v>
      </c>
      <c r="G33" s="48" t="s">
        <v>1960</v>
      </c>
      <c r="H33" s="48" t="s">
        <v>1961</v>
      </c>
      <c r="I33" s="48" t="s">
        <v>1962</v>
      </c>
    </row>
    <row r="34" spans="1:9" ht="19.5" customHeight="1">
      <c r="A34" s="48" t="s">
        <v>23</v>
      </c>
      <c r="B34" s="48" t="s">
        <v>1963</v>
      </c>
      <c r="C34" s="48" t="s">
        <v>228</v>
      </c>
      <c r="D34" s="48" t="s">
        <v>1964</v>
      </c>
      <c r="E34" s="48" t="s">
        <v>1965</v>
      </c>
      <c r="F34" s="48" t="s">
        <v>1966</v>
      </c>
      <c r="G34" s="48" t="s">
        <v>1967</v>
      </c>
      <c r="H34" s="48" t="s">
        <v>1968</v>
      </c>
      <c r="I34" s="48" t="s">
        <v>1969</v>
      </c>
    </row>
    <row r="35" spans="1:9" ht="19.5" customHeight="1">
      <c r="A35" s="48" t="s">
        <v>23</v>
      </c>
      <c r="B35" s="48" t="s">
        <v>1970</v>
      </c>
      <c r="C35" s="48" t="s">
        <v>242</v>
      </c>
      <c r="D35" s="48" t="s">
        <v>1971</v>
      </c>
      <c r="E35" s="48" t="s">
        <v>1972</v>
      </c>
      <c r="F35" s="48" t="s">
        <v>1973</v>
      </c>
      <c r="G35" s="48" t="s">
        <v>1974</v>
      </c>
      <c r="H35" s="48" t="s">
        <v>1975</v>
      </c>
      <c r="I35" s="48" t="s">
        <v>1976</v>
      </c>
    </row>
    <row r="36" spans="1:9" ht="19.5" customHeight="1">
      <c r="A36" s="48" t="s">
        <v>23</v>
      </c>
      <c r="B36" s="48" t="s">
        <v>1977</v>
      </c>
      <c r="C36" s="48" t="s">
        <v>272</v>
      </c>
      <c r="D36" s="48" t="s">
        <v>1978</v>
      </c>
      <c r="E36" s="48" t="s">
        <v>1979</v>
      </c>
      <c r="F36" s="48" t="s">
        <v>1980</v>
      </c>
      <c r="G36" s="48" t="s">
        <v>1981</v>
      </c>
      <c r="H36" s="48" t="s">
        <v>1982</v>
      </c>
      <c r="I36" s="48" t="s">
        <v>1983</v>
      </c>
    </row>
    <row r="37" spans="1:9" ht="19.5" customHeight="1">
      <c r="A37" s="48" t="s">
        <v>23</v>
      </c>
      <c r="B37" s="48" t="s">
        <v>1984</v>
      </c>
      <c r="C37" s="48" t="s">
        <v>286</v>
      </c>
      <c r="D37" s="48" t="s">
        <v>1985</v>
      </c>
      <c r="E37" s="48" t="s">
        <v>1986</v>
      </c>
      <c r="F37" s="48" t="s">
        <v>1987</v>
      </c>
      <c r="G37" s="48" t="s">
        <v>1988</v>
      </c>
      <c r="H37" s="48" t="s">
        <v>1989</v>
      </c>
      <c r="I37" s="48" t="s">
        <v>1990</v>
      </c>
    </row>
    <row r="38" spans="1:9" ht="19.5" customHeight="1">
      <c r="A38" s="48" t="s">
        <v>23</v>
      </c>
      <c r="B38" s="48" t="s">
        <v>1991</v>
      </c>
      <c r="C38" s="48" t="s">
        <v>302</v>
      </c>
      <c r="D38" s="48" t="s">
        <v>1992</v>
      </c>
      <c r="E38" s="48" t="s">
        <v>1993</v>
      </c>
      <c r="F38" s="48" t="s">
        <v>1994</v>
      </c>
      <c r="G38" s="48" t="s">
        <v>1995</v>
      </c>
      <c r="H38" s="48" t="s">
        <v>1996</v>
      </c>
      <c r="I38" s="48" t="s">
        <v>1997</v>
      </c>
    </row>
    <row r="39" spans="1:9" ht="19.5" customHeight="1">
      <c r="A39" s="48" t="s">
        <v>23</v>
      </c>
      <c r="B39" s="48" t="s">
        <v>1998</v>
      </c>
      <c r="C39" s="48" t="s">
        <v>310</v>
      </c>
      <c r="D39" s="48" t="s">
        <v>1999</v>
      </c>
      <c r="E39" s="48" t="s">
        <v>2000</v>
      </c>
      <c r="F39" s="48" t="s">
        <v>2001</v>
      </c>
      <c r="G39" s="48" t="s">
        <v>2002</v>
      </c>
      <c r="H39" s="48" t="s">
        <v>2003</v>
      </c>
      <c r="I39" s="48" t="s">
        <v>2004</v>
      </c>
    </row>
    <row r="40" spans="1:9" ht="19.5" customHeight="1">
      <c r="A40" s="48" t="s">
        <v>23</v>
      </c>
      <c r="B40" s="48" t="s">
        <v>2005</v>
      </c>
      <c r="C40" s="48" t="s">
        <v>335</v>
      </c>
      <c r="D40" s="48" t="s">
        <v>2006</v>
      </c>
      <c r="E40" s="48" t="s">
        <v>2007</v>
      </c>
      <c r="F40" s="48" t="s">
        <v>2008</v>
      </c>
      <c r="G40" s="48" t="s">
        <v>2009</v>
      </c>
      <c r="H40" s="48" t="s">
        <v>2010</v>
      </c>
      <c r="I40" s="48" t="s">
        <v>2011</v>
      </c>
    </row>
    <row r="41" spans="1:9" ht="19.5" customHeight="1">
      <c r="A41" s="48" t="s">
        <v>23</v>
      </c>
      <c r="B41" s="48" t="s">
        <v>2012</v>
      </c>
      <c r="C41" s="48" t="s">
        <v>375</v>
      </c>
      <c r="D41" s="48" t="s">
        <v>2013</v>
      </c>
      <c r="E41" s="48" t="s">
        <v>2014</v>
      </c>
      <c r="F41" s="48" t="s">
        <v>2015</v>
      </c>
      <c r="G41" s="48" t="s">
        <v>2016</v>
      </c>
      <c r="H41" s="48" t="s">
        <v>2017</v>
      </c>
      <c r="I41" s="48" t="s">
        <v>2018</v>
      </c>
    </row>
    <row r="42" spans="1:9" ht="19.5" customHeight="1">
      <c r="A42" s="48" t="s">
        <v>23</v>
      </c>
      <c r="B42" s="48" t="s">
        <v>2019</v>
      </c>
      <c r="C42" s="48" t="s">
        <v>394</v>
      </c>
      <c r="D42" s="48" t="s">
        <v>2020</v>
      </c>
      <c r="E42" s="48" t="s">
        <v>2021</v>
      </c>
      <c r="F42" s="48" t="s">
        <v>2022</v>
      </c>
      <c r="G42" s="48" t="s">
        <v>2023</v>
      </c>
      <c r="H42" s="48" t="s">
        <v>2020</v>
      </c>
      <c r="I42" s="48" t="s">
        <v>394</v>
      </c>
    </row>
    <row r="43" spans="1:9" ht="19.5" customHeight="1">
      <c r="A43" s="48" t="s">
        <v>23</v>
      </c>
      <c r="B43" s="48" t="s">
        <v>2024</v>
      </c>
      <c r="C43" s="48" t="s">
        <v>407</v>
      </c>
      <c r="D43" s="48" t="s">
        <v>2025</v>
      </c>
      <c r="E43" s="48" t="s">
        <v>2026</v>
      </c>
      <c r="F43" s="48" t="s">
        <v>2027</v>
      </c>
      <c r="G43" s="48" t="s">
        <v>2028</v>
      </c>
      <c r="H43" s="48" t="s">
        <v>2029</v>
      </c>
      <c r="I43" s="48" t="s">
        <v>2030</v>
      </c>
    </row>
    <row r="44" spans="1:9" ht="19.5" customHeight="1">
      <c r="A44" s="48" t="s">
        <v>23</v>
      </c>
      <c r="B44" s="48" t="s">
        <v>2031</v>
      </c>
      <c r="C44" s="48" t="s">
        <v>414</v>
      </c>
      <c r="D44" s="48" t="s">
        <v>2032</v>
      </c>
      <c r="E44" s="48" t="s">
        <v>2033</v>
      </c>
      <c r="F44" s="48" t="s">
        <v>2034</v>
      </c>
      <c r="G44" s="48" t="s">
        <v>2035</v>
      </c>
      <c r="H44" s="48" t="s">
        <v>2036</v>
      </c>
      <c r="I44" s="48" t="s">
        <v>2037</v>
      </c>
    </row>
    <row r="45" spans="1:9" ht="19.5" customHeight="1">
      <c r="A45" s="48" t="s">
        <v>23</v>
      </c>
      <c r="B45" s="48" t="s">
        <v>2038</v>
      </c>
      <c r="C45" s="48" t="s">
        <v>429</v>
      </c>
      <c r="D45" s="48" t="s">
        <v>2039</v>
      </c>
      <c r="E45" s="48" t="s">
        <v>2040</v>
      </c>
      <c r="F45" s="48" t="s">
        <v>2041</v>
      </c>
      <c r="G45" s="48" t="s">
        <v>2042</v>
      </c>
      <c r="H45" s="48" t="s">
        <v>2043</v>
      </c>
      <c r="I45" s="48" t="s">
        <v>2044</v>
      </c>
    </row>
    <row r="46" spans="1:9" ht="19.5" customHeight="1">
      <c r="A46" s="48" t="s">
        <v>23</v>
      </c>
      <c r="B46" s="48" t="s">
        <v>2045</v>
      </c>
      <c r="C46" s="48" t="s">
        <v>432</v>
      </c>
      <c r="D46" s="48" t="s">
        <v>2046</v>
      </c>
      <c r="E46" s="48" t="s">
        <v>2047</v>
      </c>
      <c r="F46" s="48" t="s">
        <v>2048</v>
      </c>
      <c r="G46" s="48" t="s">
        <v>2049</v>
      </c>
      <c r="H46" s="48" t="s">
        <v>2050</v>
      </c>
      <c r="I46" s="48" t="s">
        <v>2051</v>
      </c>
    </row>
    <row r="47" spans="1:9" ht="19.5" customHeight="1">
      <c r="A47" s="48" t="s">
        <v>23</v>
      </c>
      <c r="B47" s="48" t="s">
        <v>2052</v>
      </c>
      <c r="C47" s="48" t="s">
        <v>442</v>
      </c>
      <c r="D47" s="48" t="s">
        <v>2053</v>
      </c>
      <c r="E47" s="48" t="s">
        <v>2054</v>
      </c>
      <c r="F47" s="48" t="s">
        <v>2055</v>
      </c>
      <c r="G47" s="48" t="s">
        <v>2056</v>
      </c>
      <c r="H47" s="48" t="s">
        <v>2057</v>
      </c>
      <c r="I47" s="48" t="s">
        <v>2058</v>
      </c>
    </row>
    <row r="48" spans="1:9" ht="19.5" customHeight="1">
      <c r="A48" s="48" t="s">
        <v>23</v>
      </c>
      <c r="B48" s="48" t="s">
        <v>2059</v>
      </c>
      <c r="C48" s="48" t="s">
        <v>456</v>
      </c>
      <c r="D48" s="48" t="s">
        <v>2060</v>
      </c>
      <c r="E48" s="48" t="s">
        <v>1881</v>
      </c>
      <c r="F48" s="48" t="s">
        <v>1882</v>
      </c>
      <c r="G48" s="48" t="s">
        <v>2061</v>
      </c>
      <c r="H48" s="48" t="s">
        <v>2062</v>
      </c>
      <c r="I48" s="48" t="s">
        <v>1885</v>
      </c>
    </row>
    <row r="49" spans="1:9" ht="19.5" customHeight="1">
      <c r="A49" s="48" t="s">
        <v>23</v>
      </c>
      <c r="B49" s="48" t="s">
        <v>2063</v>
      </c>
      <c r="C49" s="48" t="s">
        <v>458</v>
      </c>
      <c r="D49" s="48" t="s">
        <v>2064</v>
      </c>
      <c r="E49" s="48" t="s">
        <v>2065</v>
      </c>
      <c r="F49" s="48" t="s">
        <v>2066</v>
      </c>
      <c r="G49" s="48" t="s">
        <v>2067</v>
      </c>
      <c r="H49" s="48" t="s">
        <v>2068</v>
      </c>
      <c r="I49" s="48" t="s">
        <v>2069</v>
      </c>
    </row>
    <row r="50" spans="1:9" ht="19.5" customHeight="1">
      <c r="A50" s="48" t="s">
        <v>23</v>
      </c>
      <c r="B50" s="48" t="s">
        <v>2070</v>
      </c>
      <c r="C50" s="48" t="s">
        <v>475</v>
      </c>
      <c r="D50" s="48" t="s">
        <v>2071</v>
      </c>
      <c r="E50" s="48" t="s">
        <v>2072</v>
      </c>
      <c r="F50" s="48" t="s">
        <v>2073</v>
      </c>
      <c r="G50" s="48" t="s">
        <v>2074</v>
      </c>
      <c r="H50" s="48" t="s">
        <v>2075</v>
      </c>
      <c r="I50" s="48" t="s">
        <v>2076</v>
      </c>
    </row>
    <row r="51" spans="1:9" ht="19.5" customHeight="1">
      <c r="A51" s="48" t="s">
        <v>23</v>
      </c>
      <c r="B51" s="48" t="s">
        <v>2077</v>
      </c>
      <c r="C51" s="48" t="s">
        <v>527</v>
      </c>
      <c r="D51" s="48" t="s">
        <v>2078</v>
      </c>
      <c r="E51" s="48" t="s">
        <v>2079</v>
      </c>
      <c r="F51" s="48" t="s">
        <v>2080</v>
      </c>
      <c r="G51" s="48" t="s">
        <v>2081</v>
      </c>
      <c r="H51" s="48" t="s">
        <v>2082</v>
      </c>
      <c r="I51" s="48" t="s">
        <v>2083</v>
      </c>
    </row>
    <row r="52" spans="1:9" ht="19.5" customHeight="1">
      <c r="A52" s="48" t="s">
        <v>23</v>
      </c>
      <c r="B52" s="48" t="s">
        <v>2084</v>
      </c>
      <c r="C52" s="48" t="s">
        <v>543</v>
      </c>
      <c r="D52" s="48" t="s">
        <v>2085</v>
      </c>
      <c r="E52" s="48" t="s">
        <v>2086</v>
      </c>
      <c r="F52" s="48" t="s">
        <v>2087</v>
      </c>
      <c r="G52" s="48" t="s">
        <v>2088</v>
      </c>
      <c r="H52" s="48" t="s">
        <v>2089</v>
      </c>
      <c r="I52" s="48" t="s">
        <v>2090</v>
      </c>
    </row>
    <row r="53" spans="1:9" ht="19.5" customHeight="1">
      <c r="A53" s="48" t="s">
        <v>23</v>
      </c>
      <c r="B53" s="48" t="s">
        <v>2091</v>
      </c>
      <c r="C53" s="48" t="s">
        <v>550</v>
      </c>
      <c r="D53" s="48" t="s">
        <v>550</v>
      </c>
      <c r="E53" s="48" t="s">
        <v>2092</v>
      </c>
      <c r="F53" s="48" t="s">
        <v>2093</v>
      </c>
      <c r="G53" s="48" t="s">
        <v>2094</v>
      </c>
      <c r="H53" s="48" t="s">
        <v>2095</v>
      </c>
      <c r="I53" s="48" t="s">
        <v>2096</v>
      </c>
    </row>
    <row r="54" spans="1:9" ht="19.5" customHeight="1">
      <c r="A54" s="48" t="s">
        <v>23</v>
      </c>
      <c r="B54" s="48" t="s">
        <v>2097</v>
      </c>
      <c r="C54" s="48" t="s">
        <v>565</v>
      </c>
      <c r="D54" s="48" t="s">
        <v>2098</v>
      </c>
      <c r="E54" s="48" t="s">
        <v>2099</v>
      </c>
      <c r="F54" s="48" t="s">
        <v>2100</v>
      </c>
      <c r="G54" s="48" t="s">
        <v>2101</v>
      </c>
      <c r="H54" s="48" t="s">
        <v>2102</v>
      </c>
      <c r="I54" s="48" t="s">
        <v>2103</v>
      </c>
    </row>
    <row r="55" spans="1:9" ht="19.5" customHeight="1">
      <c r="A55" s="48" t="s">
        <v>23</v>
      </c>
      <c r="B55" s="48" t="s">
        <v>2104</v>
      </c>
      <c r="C55" s="48" t="s">
        <v>572</v>
      </c>
      <c r="D55" s="48" t="s">
        <v>2105</v>
      </c>
      <c r="E55" s="48" t="s">
        <v>2106</v>
      </c>
      <c r="F55" s="48" t="s">
        <v>2107</v>
      </c>
      <c r="G55" s="48" t="s">
        <v>2108</v>
      </c>
      <c r="H55" s="48" t="s">
        <v>2109</v>
      </c>
      <c r="I55" s="48" t="s">
        <v>2110</v>
      </c>
    </row>
    <row r="56" spans="1:9" ht="19.5" customHeight="1">
      <c r="A56" s="48" t="s">
        <v>23</v>
      </c>
      <c r="B56" s="48" t="s">
        <v>2111</v>
      </c>
      <c r="C56" s="48" t="s">
        <v>581</v>
      </c>
      <c r="D56" s="48" t="s">
        <v>2112</v>
      </c>
      <c r="E56" s="48" t="s">
        <v>2113</v>
      </c>
      <c r="F56" s="48" t="s">
        <v>2114</v>
      </c>
      <c r="G56" s="48" t="s">
        <v>2115</v>
      </c>
      <c r="H56" s="48" t="s">
        <v>2116</v>
      </c>
      <c r="I56" s="48" t="s">
        <v>2117</v>
      </c>
    </row>
    <row r="57" spans="1:9" ht="19.5" customHeight="1">
      <c r="A57" s="48" t="s">
        <v>23</v>
      </c>
      <c r="B57" s="48" t="s">
        <v>2118</v>
      </c>
      <c r="C57" s="48" t="s">
        <v>589</v>
      </c>
      <c r="D57" s="48" t="s">
        <v>2119</v>
      </c>
      <c r="E57" s="48" t="s">
        <v>2120</v>
      </c>
      <c r="F57" s="48" t="s">
        <v>2121</v>
      </c>
      <c r="G57" s="48" t="s">
        <v>2122</v>
      </c>
      <c r="H57" s="48" t="s">
        <v>2123</v>
      </c>
      <c r="I57" s="48" t="s">
        <v>2124</v>
      </c>
    </row>
    <row r="58" spans="1:9" ht="19.5" customHeight="1">
      <c r="A58" s="48" t="s">
        <v>23</v>
      </c>
      <c r="B58" s="48" t="s">
        <v>2125</v>
      </c>
      <c r="C58" s="48" t="s">
        <v>596</v>
      </c>
      <c r="D58" s="48" t="s">
        <v>2126</v>
      </c>
      <c r="E58" s="48" t="s">
        <v>2127</v>
      </c>
      <c r="F58" s="48" t="s">
        <v>2128</v>
      </c>
      <c r="G58" s="48" t="s">
        <v>2129</v>
      </c>
      <c r="H58" s="48" t="s">
        <v>2130</v>
      </c>
      <c r="I58" s="48" t="s">
        <v>2131</v>
      </c>
    </row>
    <row r="59" spans="1:9" ht="19.5" customHeight="1">
      <c r="A59" s="48" t="s">
        <v>23</v>
      </c>
      <c r="B59" s="48" t="s">
        <v>2132</v>
      </c>
      <c r="C59" s="48" t="s">
        <v>628</v>
      </c>
      <c r="D59" s="48" t="s">
        <v>2133</v>
      </c>
      <c r="E59" s="48" t="s">
        <v>2134</v>
      </c>
      <c r="F59" s="48" t="s">
        <v>2135</v>
      </c>
      <c r="G59" s="48" t="s">
        <v>2136</v>
      </c>
      <c r="H59" s="48" t="s">
        <v>2137</v>
      </c>
      <c r="I59" s="48" t="s">
        <v>2138</v>
      </c>
    </row>
    <row r="60" spans="1:9" ht="19.5" customHeight="1">
      <c r="A60" s="48" t="s">
        <v>23</v>
      </c>
      <c r="B60" s="48" t="s">
        <v>2139</v>
      </c>
      <c r="C60" s="48" t="s">
        <v>666</v>
      </c>
      <c r="D60" s="48" t="s">
        <v>2140</v>
      </c>
      <c r="E60" s="48" t="s">
        <v>2141</v>
      </c>
      <c r="F60" s="48" t="s">
        <v>2142</v>
      </c>
      <c r="G60" s="48" t="s">
        <v>2143</v>
      </c>
      <c r="H60" s="48" t="s">
        <v>2144</v>
      </c>
      <c r="I60" s="48" t="s">
        <v>2145</v>
      </c>
    </row>
    <row r="61" spans="1:9" ht="19.5" customHeight="1">
      <c r="A61" s="48" t="s">
        <v>23</v>
      </c>
      <c r="B61" s="48" t="s">
        <v>2146</v>
      </c>
      <c r="C61" s="48" t="s">
        <v>674</v>
      </c>
      <c r="D61" s="48" t="s">
        <v>2147</v>
      </c>
      <c r="E61" s="48" t="s">
        <v>2148</v>
      </c>
      <c r="F61" s="48" t="s">
        <v>2149</v>
      </c>
      <c r="G61" s="48" t="s">
        <v>2150</v>
      </c>
      <c r="H61" s="48" t="s">
        <v>2151</v>
      </c>
      <c r="I61" s="48" t="s">
        <v>2152</v>
      </c>
    </row>
    <row r="62" spans="1:9" ht="19.5" customHeight="1">
      <c r="A62" s="48" t="s">
        <v>23</v>
      </c>
      <c r="B62" s="48" t="s">
        <v>2153</v>
      </c>
      <c r="C62" s="48" t="s">
        <v>681</v>
      </c>
      <c r="D62" s="48" t="s">
        <v>2154</v>
      </c>
      <c r="E62" s="48" t="s">
        <v>2155</v>
      </c>
      <c r="F62" s="48" t="s">
        <v>2156</v>
      </c>
      <c r="G62" s="48" t="s">
        <v>2157</v>
      </c>
      <c r="H62" s="48" t="s">
        <v>2158</v>
      </c>
      <c r="I62" s="48" t="s">
        <v>2159</v>
      </c>
    </row>
    <row r="63" spans="1:9" ht="19.5" customHeight="1">
      <c r="A63" s="48" t="s">
        <v>23</v>
      </c>
      <c r="B63" s="48" t="s">
        <v>2160</v>
      </c>
      <c r="C63" s="48" t="s">
        <v>683</v>
      </c>
      <c r="D63" s="48" t="s">
        <v>2161</v>
      </c>
      <c r="E63" s="48" t="s">
        <v>2162</v>
      </c>
      <c r="F63" s="48" t="s">
        <v>2163</v>
      </c>
      <c r="G63" s="48" t="s">
        <v>2164</v>
      </c>
      <c r="H63" s="48" t="s">
        <v>2165</v>
      </c>
      <c r="I63" s="48" t="s">
        <v>2166</v>
      </c>
    </row>
    <row r="64" spans="1:9" ht="19.5" customHeight="1">
      <c r="A64" s="48" t="s">
        <v>23</v>
      </c>
      <c r="B64" s="48" t="s">
        <v>2167</v>
      </c>
      <c r="C64" s="48" t="s">
        <v>697</v>
      </c>
      <c r="D64" s="48" t="s">
        <v>2168</v>
      </c>
      <c r="E64" s="48" t="s">
        <v>2169</v>
      </c>
      <c r="F64" s="48" t="s">
        <v>2170</v>
      </c>
      <c r="G64" s="48" t="s">
        <v>2171</v>
      </c>
      <c r="H64" s="48" t="s">
        <v>2172</v>
      </c>
      <c r="I64" s="48" t="s">
        <v>2173</v>
      </c>
    </row>
    <row r="65" spans="1:9" ht="19.5" customHeight="1">
      <c r="A65" s="48" t="s">
        <v>23</v>
      </c>
      <c r="B65" s="48" t="s">
        <v>2174</v>
      </c>
      <c r="C65" s="48" t="s">
        <v>704</v>
      </c>
      <c r="D65" s="48" t="s">
        <v>2175</v>
      </c>
      <c r="E65" s="48" t="s">
        <v>2176</v>
      </c>
      <c r="F65" s="48" t="s">
        <v>2177</v>
      </c>
      <c r="G65" s="48" t="s">
        <v>2178</v>
      </c>
      <c r="H65" s="48" t="s">
        <v>2179</v>
      </c>
      <c r="I65" s="48" t="s">
        <v>2180</v>
      </c>
    </row>
    <row r="66" spans="1:9" ht="19.5" customHeight="1">
      <c r="A66" s="48" t="s">
        <v>23</v>
      </c>
      <c r="B66" s="48" t="s">
        <v>2181</v>
      </c>
      <c r="C66" s="48" t="s">
        <v>712</v>
      </c>
      <c r="D66" s="48" t="s">
        <v>2182</v>
      </c>
      <c r="E66" s="48" t="s">
        <v>2183</v>
      </c>
      <c r="F66" s="48" t="s">
        <v>2184</v>
      </c>
      <c r="G66" s="48" t="s">
        <v>2185</v>
      </c>
      <c r="H66" s="48" t="s">
        <v>2186</v>
      </c>
      <c r="I66" s="48" t="s">
        <v>2187</v>
      </c>
    </row>
    <row r="67" spans="1:9" ht="19.5" customHeight="1">
      <c r="A67" s="48" t="s">
        <v>23</v>
      </c>
      <c r="B67" s="48" t="s">
        <v>2188</v>
      </c>
      <c r="C67" s="48" t="s">
        <v>749</v>
      </c>
      <c r="D67" s="48" t="s">
        <v>2189</v>
      </c>
      <c r="E67" s="48" t="s">
        <v>2190</v>
      </c>
      <c r="F67" s="48" t="s">
        <v>2191</v>
      </c>
      <c r="G67" s="48" t="s">
        <v>2192</v>
      </c>
      <c r="H67" s="48" t="s">
        <v>2193</v>
      </c>
      <c r="I67" s="48" t="s">
        <v>2194</v>
      </c>
    </row>
    <row r="68" spans="1:9" ht="19.5" customHeight="1">
      <c r="A68" s="48" t="s">
        <v>23</v>
      </c>
      <c r="B68" s="48" t="s">
        <v>2195</v>
      </c>
      <c r="C68" s="48" t="s">
        <v>757</v>
      </c>
      <c r="D68" s="48" t="s">
        <v>2196</v>
      </c>
      <c r="E68" s="48" t="s">
        <v>2197</v>
      </c>
      <c r="F68" s="48" t="s">
        <v>2198</v>
      </c>
      <c r="G68" s="48" t="s">
        <v>2199</v>
      </c>
      <c r="H68" s="48" t="s">
        <v>2200</v>
      </c>
      <c r="I68" s="48" t="s">
        <v>2201</v>
      </c>
    </row>
    <row r="69" spans="1:9" ht="19.5" customHeight="1">
      <c r="A69" s="48" t="s">
        <v>23</v>
      </c>
      <c r="B69" s="48" t="s">
        <v>2202</v>
      </c>
      <c r="C69" s="48" t="s">
        <v>773</v>
      </c>
      <c r="D69" s="48" t="s">
        <v>2203</v>
      </c>
      <c r="E69" s="48" t="s">
        <v>2204</v>
      </c>
      <c r="F69" s="48" t="s">
        <v>2205</v>
      </c>
      <c r="G69" s="48" t="s">
        <v>2206</v>
      </c>
      <c r="H69" s="48" t="s">
        <v>2207</v>
      </c>
      <c r="I69" s="48" t="s">
        <v>2208</v>
      </c>
    </row>
    <row r="70" spans="1:9" ht="19.5" customHeight="1">
      <c r="A70" s="48" t="s">
        <v>23</v>
      </c>
      <c r="B70" s="48" t="s">
        <v>2209</v>
      </c>
      <c r="C70" s="48" t="s">
        <v>779</v>
      </c>
      <c r="D70" s="48" t="s">
        <v>2210</v>
      </c>
      <c r="E70" s="48" t="s">
        <v>2211</v>
      </c>
      <c r="F70" s="48" t="s">
        <v>2212</v>
      </c>
      <c r="G70" s="48" t="s">
        <v>2213</v>
      </c>
      <c r="H70" s="48" t="s">
        <v>2214</v>
      </c>
      <c r="I70" s="48" t="s">
        <v>2215</v>
      </c>
    </row>
    <row r="71" spans="1:9" ht="19.5" customHeight="1">
      <c r="A71" s="48" t="s">
        <v>23</v>
      </c>
      <c r="B71" s="48" t="s">
        <v>2216</v>
      </c>
      <c r="C71" s="48" t="s">
        <v>781</v>
      </c>
      <c r="D71" s="48" t="s">
        <v>2217</v>
      </c>
      <c r="E71" s="48" t="s">
        <v>2218</v>
      </c>
      <c r="F71" s="48" t="s">
        <v>2219</v>
      </c>
      <c r="G71" s="48" t="s">
        <v>2220</v>
      </c>
      <c r="H71" s="48" t="s">
        <v>2221</v>
      </c>
      <c r="I71" s="48" t="s">
        <v>2222</v>
      </c>
    </row>
    <row r="72" spans="1:9" ht="19.5" customHeight="1">
      <c r="A72" s="48" t="s">
        <v>23</v>
      </c>
      <c r="B72" s="48" t="s">
        <v>2223</v>
      </c>
      <c r="C72" s="48" t="s">
        <v>789</v>
      </c>
      <c r="D72" s="48" t="s">
        <v>2224</v>
      </c>
      <c r="E72" s="48" t="s">
        <v>2225</v>
      </c>
      <c r="F72" s="48" t="s">
        <v>2226</v>
      </c>
      <c r="G72" s="48" t="s">
        <v>2227</v>
      </c>
      <c r="H72" s="48" t="s">
        <v>2228</v>
      </c>
      <c r="I72" s="48" t="s">
        <v>2229</v>
      </c>
    </row>
    <row r="73" spans="1:9" ht="19.5" customHeight="1">
      <c r="A73" s="48" t="s">
        <v>23</v>
      </c>
      <c r="B73" s="48" t="s">
        <v>2230</v>
      </c>
      <c r="C73" s="48" t="s">
        <v>791</v>
      </c>
      <c r="D73" s="48" t="s">
        <v>2231</v>
      </c>
      <c r="E73" s="48" t="s">
        <v>2232</v>
      </c>
      <c r="F73" s="48" t="s">
        <v>2233</v>
      </c>
      <c r="G73" s="48" t="s">
        <v>2234</v>
      </c>
      <c r="H73" s="48" t="s">
        <v>2231</v>
      </c>
      <c r="I73" s="48" t="s">
        <v>2235</v>
      </c>
    </row>
    <row r="74" spans="1:9" ht="19.5" customHeight="1">
      <c r="A74" s="48" t="s">
        <v>23</v>
      </c>
      <c r="B74" s="48" t="s">
        <v>2236</v>
      </c>
      <c r="C74" s="48" t="s">
        <v>820</v>
      </c>
      <c r="D74" s="48" t="s">
        <v>2237</v>
      </c>
      <c r="E74" s="48" t="s">
        <v>2238</v>
      </c>
      <c r="F74" s="48" t="s">
        <v>2239</v>
      </c>
      <c r="G74" s="48" t="s">
        <v>2240</v>
      </c>
      <c r="H74" s="48" t="s">
        <v>2241</v>
      </c>
      <c r="I74" s="48" t="s">
        <v>2242</v>
      </c>
    </row>
  </sheetData>
  <sheetProtection algorithmName="SHA-512" hashValue="wR4zZrC5NjCeUszRfYEYEP/sRsDl80eL3PQGB6d9Y77eVQhkefzk+nxUnITO2YZ4EbiYnK69xs+GASx3t0raDQ==" saltValue="W30+TVbWCQWx9RH0emRG7A==" spinCount="100000" sheet="1" objects="1" scenario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C7384-269A-4C63-A452-EE25348597AA}">
  <dimension ref="A1:Q34"/>
  <sheetViews>
    <sheetView topLeftCell="C1" zoomScaleNormal="100" workbookViewId="0">
      <pane ySplit="1" topLeftCell="A2" activePane="bottomLeft" state="frozen"/>
      <selection pane="bottomLeft" activeCell="C1" sqref="C1"/>
    </sheetView>
  </sheetViews>
  <sheetFormatPr defaultColWidth="11.453125" defaultRowHeight="46.15" customHeight="1"/>
  <cols>
    <col min="1" max="1" width="15.54296875" style="1" hidden="1" customWidth="1"/>
    <col min="2" max="2" width="19.81640625" style="1" hidden="1" customWidth="1"/>
    <col min="3" max="3" width="26.7265625" style="1" customWidth="1"/>
    <col min="4" max="4" width="23.453125" style="1" customWidth="1"/>
    <col min="5" max="5" width="4.54296875" style="1" customWidth="1"/>
    <col min="6" max="6" width="8" style="55" hidden="1" customWidth="1"/>
    <col min="7" max="7" width="6.1796875" style="55" hidden="1" customWidth="1"/>
    <col min="8" max="8" width="150.7265625" style="1" customWidth="1"/>
    <col min="9" max="9" width="14" style="55" hidden="1" customWidth="1"/>
    <col min="10" max="10" width="33.7265625" style="116" customWidth="1"/>
    <col min="11" max="11" width="16.453125" style="62" hidden="1" customWidth="1"/>
    <col min="12" max="12" width="14.54296875" style="165" hidden="1" customWidth="1"/>
    <col min="13" max="13" width="6.26953125" style="62" hidden="1" customWidth="1"/>
    <col min="14" max="14" width="6" style="62" hidden="1" customWidth="1"/>
    <col min="15" max="15" width="9.54296875" style="1" bestFit="1" customWidth="1"/>
    <col min="16" max="16" width="17.1796875" style="1" customWidth="1"/>
    <col min="17" max="17" width="82.36328125" style="1" customWidth="1"/>
    <col min="18" max="16384" width="11.453125" style="1"/>
  </cols>
  <sheetData>
    <row r="1" spans="1:17" s="11" customFormat="1" ht="46.15" customHeight="1">
      <c r="A1" s="50" t="s">
        <v>20</v>
      </c>
      <c r="B1" s="117" t="s">
        <v>21</v>
      </c>
      <c r="C1" s="117" t="s">
        <v>22</v>
      </c>
      <c r="D1" s="117" t="s">
        <v>23</v>
      </c>
      <c r="E1" s="117" t="s">
        <v>24</v>
      </c>
      <c r="F1" s="52" t="s">
        <v>25</v>
      </c>
      <c r="G1" s="52" t="s">
        <v>26</v>
      </c>
      <c r="H1" s="117" t="s">
        <v>27</v>
      </c>
      <c r="I1" s="52" t="s">
        <v>28</v>
      </c>
      <c r="J1" s="50" t="s">
        <v>29</v>
      </c>
      <c r="K1" s="56" t="s">
        <v>25</v>
      </c>
      <c r="L1" s="162" t="s">
        <v>30</v>
      </c>
      <c r="M1" s="57" t="s">
        <v>31</v>
      </c>
      <c r="N1" s="58" t="s">
        <v>32</v>
      </c>
      <c r="O1" s="120" t="s">
        <v>33</v>
      </c>
      <c r="P1" s="121" t="e">
        <f>SUMPRODUCT(M:M,L:L)/SUM(M:M)</f>
        <v>#N/A</v>
      </c>
      <c r="Q1" s="50" t="s">
        <v>2596</v>
      </c>
    </row>
    <row r="2" spans="1:17" ht="46.15" customHeight="1">
      <c r="A2" s="51" t="s">
        <v>34</v>
      </c>
      <c r="B2" s="118" t="str">
        <f>INDEX(Categories!$A$1:$I$151,MATCH(A2,Categories!C:C,),MATCH(Config!$B$2,Categories!$A$1:$I$1,0))</f>
        <v>Reducing Inputs</v>
      </c>
      <c r="C2" s="119" t="str">
        <f>INDEX(Categories!$A$1:$I$151, MATCH(INDEX(Questions!$A$1:$N$200, MATCH(A2&amp;E2,Questions!E:E,0),2),Categories!C:C,0),MATCH(Config!$B$2,Categories!$A$1:$I$1,0))</f>
        <v>Maximising herbage utilisation</v>
      </c>
      <c r="D2" s="118" t="str">
        <f>INDEX(Categories!$A$1:$I$151, MATCH(INDEX(Questions!$A$1:$N$200, MATCH(A2&amp;E2,Questions!E:E,0),3),Categories!C:C,0),MATCH(Config!$B$2,Categories!$A$1:$I$1,0))</f>
        <v>Legumes</v>
      </c>
      <c r="E2" s="118">
        <v>1</v>
      </c>
      <c r="F2" s="53">
        <f>MATCH(A2&amp;E2,Questions!$E$1:$E$200,0)</f>
        <v>2</v>
      </c>
      <c r="G2" s="53">
        <f>MATCH(VLOOKUP("Language",Config!$A$2:$B$19,2),Questions!$A$1:$O$1,)</f>
        <v>8</v>
      </c>
      <c r="H2" s="118" t="str" cm="1">
        <f t="array" ref="H2">INDEX(Questions!$A$1:$O$1079,'Reducing Inputs'!F2,'Reducing Inputs'!G2)</f>
        <v>Do you have legumes in your grasslands?</v>
      </c>
      <c r="I2" s="53" t="str" cm="1">
        <f t="array" ref="I2">INDEX(Questions!$A$1:$N$1000,F2,6)</f>
        <v>yes_positive_0_100</v>
      </c>
      <c r="J2" s="14" t="s">
        <v>2570</v>
      </c>
      <c r="K2" s="59" t="e">
        <f>MATCH(I2&amp;"_"&amp;J2,Dropdown!$A$1:$A$1002,)</f>
        <v>#N/A</v>
      </c>
      <c r="L2" s="163" t="e" cm="1">
        <f t="array" ref="L2">INDEX(Dropdown!$A$1:$F$995,K2,6)</f>
        <v>#N/A</v>
      </c>
      <c r="M2" s="60" t="e" cm="1">
        <f t="array" ref="M2">IF(L2="n.a.",0,INDEX(Questions!$A$1:$Z$1000,F2,26))</f>
        <v>#N/A</v>
      </c>
      <c r="N2" s="60" t="e">
        <f t="shared" ref="N2:N33" si="0">IF(M2=0,0,L2*M2)</f>
        <v>#N/A</v>
      </c>
      <c r="O2" s="122"/>
      <c r="P2" s="122"/>
      <c r="Q2" s="201" t="s">
        <v>2572</v>
      </c>
    </row>
    <row r="3" spans="1:17" ht="46.15" customHeight="1">
      <c r="A3" s="51" t="s">
        <v>34</v>
      </c>
      <c r="B3" s="118" t="str">
        <f>INDEX(Categories!$A$1:$I$151,MATCH(A3,Categories!C:C,),MATCH(Config!$B$2,Categories!$A$1:$I$1,0))</f>
        <v>Reducing Inputs</v>
      </c>
      <c r="C3" s="119" t="str">
        <f>INDEX(Categories!$A$1:$I$151, MATCH(INDEX(Questions!$A$1:$N$200, MATCH(A3&amp;E3,Questions!E:E,0),2),Categories!C:C,0),MATCH(Config!$B$2,Categories!$A$1:$I$1,0))</f>
        <v>Maximising herbage utilisation</v>
      </c>
      <c r="D3" s="118" t="str">
        <f>INDEX(Categories!$A$1:$I$151, MATCH(INDEX(Questions!$A$1:$N$200, MATCH(A3&amp;E3,Questions!E:E,0),3),Categories!C:C,0),MATCH(Config!$B$2,Categories!$A$1:$I$1,0))</f>
        <v>Legumes</v>
      </c>
      <c r="E3" s="119">
        <v>2</v>
      </c>
      <c r="F3" s="54">
        <f>MATCH(A3&amp;E3,Questions!$E$1:$E$200,0)</f>
        <v>3</v>
      </c>
      <c r="G3" s="54">
        <f>MATCH(VLOOKUP("Language",Config!$A$2:$B$19,2),Questions!$A$1:$O$1,)</f>
        <v>8</v>
      </c>
      <c r="H3" s="119" t="str" cm="1">
        <f t="array" ref="H3">INDEX(Questions!$A$1:$O$1079,'Reducing Inputs'!F3,'Reducing Inputs'!G3)</f>
        <v>If yes, do you put legumes in your grasslands available for sowing?</v>
      </c>
      <c r="I3" s="54" t="str" cm="1">
        <f t="array" ref="I3">INDEX(Questions!$A$1:$N$1000,F3,6)</f>
        <v>yes_positive_0_100_na</v>
      </c>
      <c r="J3" s="15" t="s">
        <v>2570</v>
      </c>
      <c r="K3" s="61" t="e">
        <f>MATCH(I3&amp;"_"&amp;J3,Dropdown!$A$1:$A$1002,)</f>
        <v>#N/A</v>
      </c>
      <c r="L3" s="164" t="e" cm="1">
        <f t="array" ref="L3">INDEX(Dropdown!$A$1:$F$995,K3,6)</f>
        <v>#N/A</v>
      </c>
      <c r="M3" s="60" t="e" cm="1">
        <f t="array" ref="M3">IF(L3="n.a.",0,INDEX(Questions!$A$1:$Z$1000,F3,26))</f>
        <v>#N/A</v>
      </c>
      <c r="N3" s="60" t="e">
        <f t="shared" si="0"/>
        <v>#N/A</v>
      </c>
      <c r="O3" s="122"/>
      <c r="P3" s="122"/>
    </row>
    <row r="4" spans="1:17" ht="46.15" customHeight="1">
      <c r="A4" s="51" t="s">
        <v>34</v>
      </c>
      <c r="B4" s="118" t="str">
        <f>INDEX(Categories!$A$1:$I$151,MATCH(A4,Categories!C:C,),MATCH(Config!$B$2,Categories!$A$1:$I$1,0))</f>
        <v>Reducing Inputs</v>
      </c>
      <c r="C4" s="119" t="str">
        <f>INDEX(Categories!$A$1:$I$151, MATCH(INDEX(Questions!$A$1:$N$200, MATCH(A4&amp;E4,Questions!E:E,0),2),Categories!C:C,0),MATCH(Config!$B$2,Categories!$A$1:$I$1,0))</f>
        <v>Maximising herbage utilisation</v>
      </c>
      <c r="D4" s="118" t="str">
        <f>INDEX(Categories!$A$1:$I$151, MATCH(INDEX(Questions!$A$1:$N$200, MATCH(A4&amp;E4,Questions!E:E,0),3),Categories!C:C,0),MATCH(Config!$B$2,Categories!$A$1:$I$1,0))</f>
        <v>Legumes</v>
      </c>
      <c r="E4" s="119">
        <v>3</v>
      </c>
      <c r="F4" s="54">
        <f>MATCH(A4&amp;E4,Questions!$E$1:$E$200,0)</f>
        <v>4</v>
      </c>
      <c r="G4" s="54">
        <f>MATCH(VLOOKUP("Language",Config!$A$2:$B$19,2),Questions!$A$1:$O$1,)</f>
        <v>8</v>
      </c>
      <c r="H4" s="119" t="str" cm="1">
        <f t="array" ref="H4">INDEX(Questions!$A$1:$O$1079,'Reducing Inputs'!F4,'Reducing Inputs'!G4)</f>
        <v>What is the maximum proportion of legumes in your pastures throughout the year?</v>
      </c>
      <c r="I4" s="54" t="str" cm="1">
        <f t="array" ref="I4">INDEX(Questions!$A$1:$N$1000,F4,6)</f>
        <v>perc_legumes</v>
      </c>
      <c r="J4" s="15" t="s">
        <v>2570</v>
      </c>
      <c r="K4" s="61" t="e">
        <f>MATCH(I4&amp;"_"&amp;J4,Dropdown!$A$1:$A$1002,)</f>
        <v>#N/A</v>
      </c>
      <c r="L4" s="164" t="e" cm="1">
        <f t="array" ref="L4">INDEX(Dropdown!$A$1:$F$995,K4,6)</f>
        <v>#N/A</v>
      </c>
      <c r="M4" s="60" t="e" cm="1">
        <f t="array" ref="M4">IF(L4="n.a.",0,INDEX(Questions!$A$1:$Z$1000,F4,26))</f>
        <v>#N/A</v>
      </c>
      <c r="N4" s="60" t="e">
        <f t="shared" si="0"/>
        <v>#N/A</v>
      </c>
      <c r="O4" s="122"/>
      <c r="P4" s="122"/>
    </row>
    <row r="5" spans="1:17" ht="46.15" customHeight="1">
      <c r="A5" s="51" t="s">
        <v>34</v>
      </c>
      <c r="B5" s="118" t="str">
        <f>INDEX(Categories!$A$1:$I$151,MATCH(A5,Categories!C:C,),MATCH(Config!$B$2,Categories!$A$1:$I$1,0))</f>
        <v>Reducing Inputs</v>
      </c>
      <c r="C5" s="119" t="str">
        <f>INDEX(Categories!$A$1:$I$151, MATCH(INDEX(Questions!$A$1:$N$200, MATCH(A5&amp;E5,Questions!E:E,0),2),Categories!C:C,0),MATCH(Config!$B$2,Categories!$A$1:$I$1,0))</f>
        <v>Maximising herbage utilisation</v>
      </c>
      <c r="D5" s="118" t="str">
        <f>INDEX(Categories!$A$1:$I$151, MATCH(INDEX(Questions!$A$1:$N$200, MATCH(A5&amp;E5,Questions!E:E,0),3),Categories!C:C,0),MATCH(Config!$B$2,Categories!$A$1:$I$1,0))</f>
        <v>Sufficient forage production</v>
      </c>
      <c r="E5" s="119">
        <v>4</v>
      </c>
      <c r="F5" s="54">
        <f>MATCH(A5&amp;E5,Questions!$E$1:$E$200,0)</f>
        <v>5</v>
      </c>
      <c r="G5" s="54">
        <f>MATCH(VLOOKUP("Language",Config!$A$2:$B$19,2),Questions!$A$1:$O$1,)</f>
        <v>8</v>
      </c>
      <c r="H5" s="119" t="str" cm="1">
        <f t="array" ref="H5">INDEX(Questions!$A$1:$O$1079,'Reducing Inputs'!F5,'Reducing Inputs'!G5)</f>
        <v>What percentage of forage used is produced on your farm in the last three years?</v>
      </c>
      <c r="I5" s="54" t="str" cm="1">
        <f t="array" ref="I5">INDEX(Questions!$A$1:$N$1000,F5,6)</f>
        <v>perc_farmforage</v>
      </c>
      <c r="J5" s="15" t="s">
        <v>2570</v>
      </c>
      <c r="K5" s="61" t="e">
        <f>MATCH(I5&amp;"_"&amp;J5,Dropdown!$A$1:$A$1002,)</f>
        <v>#N/A</v>
      </c>
      <c r="L5" s="164" t="e" cm="1">
        <f t="array" ref="L5">INDEX(Dropdown!$A$1:$F$995,K5,6)</f>
        <v>#N/A</v>
      </c>
      <c r="M5" s="60" t="e" cm="1">
        <f t="array" ref="M5">IF(L5="n.a.",0,INDEX(Questions!$A$1:$Z$1000,F5,26))</f>
        <v>#N/A</v>
      </c>
      <c r="N5" s="60" t="e">
        <f t="shared" si="0"/>
        <v>#N/A</v>
      </c>
      <c r="O5" s="122"/>
      <c r="P5" s="122"/>
    </row>
    <row r="6" spans="1:17" ht="46.15" customHeight="1">
      <c r="A6" s="51" t="s">
        <v>34</v>
      </c>
      <c r="B6" s="118" t="str">
        <f>INDEX(Categories!$A$1:$I$151,MATCH(A6,Categories!C:C,),MATCH(Config!$B$2,Categories!$A$1:$I$1,0))</f>
        <v>Reducing Inputs</v>
      </c>
      <c r="C6" s="119" t="str">
        <f>INDEX(Categories!$A$1:$I$151, MATCH(INDEX(Questions!$A$1:$N$200, MATCH(A6&amp;E6,Questions!E:E,0),2),Categories!C:C,0),MATCH(Config!$B$2,Categories!$A$1:$I$1,0))</f>
        <v>Maximising herbage utilisation</v>
      </c>
      <c r="D6" s="118" t="str">
        <f>INDEX(Categories!$A$1:$I$151, MATCH(INDEX(Questions!$A$1:$N$200, MATCH(A6&amp;E6,Questions!E:E,0),3),Categories!C:C,0),MATCH(Config!$B$2,Categories!$A$1:$I$1,0))</f>
        <v>Grassland management</v>
      </c>
      <c r="E6" s="119">
        <v>5</v>
      </c>
      <c r="F6" s="54">
        <f>MATCH(A6&amp;E6,Questions!$E$1:$E$200,0)</f>
        <v>6</v>
      </c>
      <c r="G6" s="54">
        <f>MATCH(VLOOKUP("Language",Config!$A$2:$B$19,2),Questions!$A$1:$O$1,)</f>
        <v>8</v>
      </c>
      <c r="H6" s="119" t="str" cm="1">
        <f t="array" ref="H6">INDEX(Questions!$A$1:$O$1079,'Reducing Inputs'!F6,'Reducing Inputs'!G6)</f>
        <v>If you mow your grasslands, is your post mowing height for silage/hay between 6 - 8 cm ?</v>
      </c>
      <c r="I6" s="54" t="str" cm="1">
        <f t="array" ref="I6">INDEX(Questions!$A$1:$N$1000,F6,6)</f>
        <v>yes_positive_0_100_na</v>
      </c>
      <c r="J6" s="15" t="s">
        <v>2570</v>
      </c>
      <c r="K6" s="61" t="e">
        <f>MATCH(I6&amp;"_"&amp;J6,Dropdown!$A$1:$A$1002,)</f>
        <v>#N/A</v>
      </c>
      <c r="L6" s="164" t="e" cm="1">
        <f t="array" ref="L6">INDEX(Dropdown!$A$1:$F$995,K6,6)</f>
        <v>#N/A</v>
      </c>
      <c r="M6" s="60" t="e" cm="1">
        <f t="array" ref="M6">IF(L6="n.a.",0,INDEX(Questions!$A$1:$Z$1000,F6,26))</f>
        <v>#N/A</v>
      </c>
      <c r="N6" s="60" t="e">
        <f t="shared" si="0"/>
        <v>#N/A</v>
      </c>
      <c r="O6" s="122"/>
      <c r="P6" s="122"/>
    </row>
    <row r="7" spans="1:17" ht="46.15" customHeight="1">
      <c r="A7" s="51" t="s">
        <v>34</v>
      </c>
      <c r="B7" s="118" t="str">
        <f>INDEX(Categories!$A$1:$I$151,MATCH(A7,Categories!C:C,),MATCH(Config!$B$2,Categories!$A$1:$I$1,0))</f>
        <v>Reducing Inputs</v>
      </c>
      <c r="C7" s="119" t="str">
        <f>INDEX(Categories!$A$1:$I$151, MATCH(INDEX(Questions!$A$1:$N$200, MATCH(A7&amp;E7,Questions!E:E,0),2),Categories!C:C,0),MATCH(Config!$B$2,Categories!$A$1:$I$1,0))</f>
        <v>Maximising herbage utilisation</v>
      </c>
      <c r="D7" s="118" t="str">
        <f>INDEX(Categories!$A$1:$I$151, MATCH(INDEX(Questions!$A$1:$N$200, MATCH(A7&amp;E7,Questions!E:E,0),3),Categories!C:C,0),MATCH(Config!$B$2,Categories!$A$1:$I$1,0))</f>
        <v>Grassland management</v>
      </c>
      <c r="E7" s="119">
        <v>6</v>
      </c>
      <c r="F7" s="54">
        <f>MATCH(A7&amp;E7,Questions!$E$1:$E$200,0)</f>
        <v>7</v>
      </c>
      <c r="G7" s="54">
        <f>MATCH(VLOOKUP("Language",Config!$A$2:$B$19,2),Questions!$A$1:$O$1,)</f>
        <v>8</v>
      </c>
      <c r="H7" s="119" t="str" cm="1">
        <f t="array" ref="H7">INDEX(Questions!$A$1:$O$1079,'Reducing Inputs'!F7,'Reducing Inputs'!G7)</f>
        <v>What is the proportion of the optimal grazing period that your animals spend grazing a year?</v>
      </c>
      <c r="I7" s="54" t="str" cm="1">
        <f t="array" ref="I7">INDEX(Questions!$A$1:$N$1000,F7,6)</f>
        <v>grazing_days</v>
      </c>
      <c r="J7" s="15" t="s">
        <v>2570</v>
      </c>
      <c r="K7" s="61" t="e">
        <f>MATCH(I7&amp;"_"&amp;J7,Dropdown!$A$1:$A$1002,)</f>
        <v>#N/A</v>
      </c>
      <c r="L7" s="164" t="e" cm="1">
        <f t="array" ref="L7">INDEX(Dropdown!$A$1:$F$995,K7,6)</f>
        <v>#N/A</v>
      </c>
      <c r="M7" s="60" t="e" cm="1">
        <f t="array" ref="M7">IF(L7="n.a.",0,INDEX(Questions!$A$1:$Z$1000,F7,26))</f>
        <v>#N/A</v>
      </c>
      <c r="N7" s="60" t="e">
        <f t="shared" si="0"/>
        <v>#N/A</v>
      </c>
      <c r="O7" s="122"/>
      <c r="P7" s="122"/>
    </row>
    <row r="8" spans="1:17" ht="46.15" customHeight="1">
      <c r="A8" s="51" t="s">
        <v>34</v>
      </c>
      <c r="B8" s="118" t="str">
        <f>INDEX(Categories!$A$1:$I$151,MATCH(A8,Categories!C:C,),MATCH(Config!$B$2,Categories!$A$1:$I$1,0))</f>
        <v>Reducing Inputs</v>
      </c>
      <c r="C8" s="119" t="str">
        <f>INDEX(Categories!$A$1:$I$151, MATCH(INDEX(Questions!$A$1:$N$200, MATCH(A8&amp;E8,Questions!E:E,0),2),Categories!C:C,0),MATCH(Config!$B$2,Categories!$A$1:$I$1,0))</f>
        <v>Maximising herbage utilisation</v>
      </c>
      <c r="D8" s="118" t="str">
        <f>INDEX(Categories!$A$1:$I$151, MATCH(INDEX(Questions!$A$1:$N$200, MATCH(A8&amp;E8,Questions!E:E,0),3),Categories!C:C,0),MATCH(Config!$B$2,Categories!$A$1:$I$1,0))</f>
        <v>Spring grazing</v>
      </c>
      <c r="E8" s="119">
        <v>7</v>
      </c>
      <c r="F8" s="54">
        <f>MATCH(A8&amp;E8,Questions!$E$1:$E$200,0)</f>
        <v>8</v>
      </c>
      <c r="G8" s="54">
        <f>MATCH(VLOOKUP("Language",Config!$A$2:$B$19,2),Questions!$A$1:$O$1,)</f>
        <v>8</v>
      </c>
      <c r="H8" s="119" t="str" cm="1">
        <f t="array" ref="H8">INDEX(Questions!$A$1:$O$1079,'Reducing Inputs'!F8,'Reducing Inputs'!G8)</f>
        <v>Do you try to graze as early as possible in spring?</v>
      </c>
      <c r="I8" s="54" t="str" cm="1">
        <f t="array" ref="I8">INDEX(Questions!$A$1:$N$1000,F8,6)</f>
        <v>yes_positive_0_100_na</v>
      </c>
      <c r="J8" s="15" t="s">
        <v>2570</v>
      </c>
      <c r="K8" s="61" t="e">
        <f>MATCH(I8&amp;"_"&amp;J8,Dropdown!$A$1:$A$1002,)</f>
        <v>#N/A</v>
      </c>
      <c r="L8" s="164" t="e" cm="1">
        <f t="array" ref="L8">INDEX(Dropdown!$A$1:$F$995,K8,6)</f>
        <v>#N/A</v>
      </c>
      <c r="M8" s="60" t="e" cm="1">
        <f t="array" ref="M8">IF(L8="n.a.",0,INDEX(Questions!$A$1:$Z$1000,F8,26))</f>
        <v>#N/A</v>
      </c>
      <c r="N8" s="60" t="e">
        <f t="shared" si="0"/>
        <v>#N/A</v>
      </c>
      <c r="O8" s="122"/>
      <c r="P8" s="122"/>
    </row>
    <row r="9" spans="1:17" ht="46.15" customHeight="1">
      <c r="A9" s="51" t="s">
        <v>34</v>
      </c>
      <c r="B9" s="118" t="str">
        <f>INDEX(Categories!$A$1:$I$151,MATCH(A9,Categories!C:C,),MATCH(Config!$B$2,Categories!$A$1:$I$1,0))</f>
        <v>Reducing Inputs</v>
      </c>
      <c r="C9" s="119" t="str">
        <f>INDEX(Categories!$A$1:$I$151, MATCH(INDEX(Questions!$A$1:$N$200, MATCH(A9&amp;E9,Questions!E:E,0),2),Categories!C:C,0),MATCH(Config!$B$2,Categories!$A$1:$I$1,0))</f>
        <v>Maximising herbage utilisation</v>
      </c>
      <c r="D9" s="118" t="str">
        <f>INDEX(Categories!$A$1:$I$151, MATCH(INDEX(Questions!$A$1:$N$200, MATCH(A9&amp;E9,Questions!E:E,0),3),Categories!C:C,0),MATCH(Config!$B$2,Categories!$A$1:$I$1,0))</f>
        <v>Spring grazing</v>
      </c>
      <c r="E9" s="119">
        <v>8</v>
      </c>
      <c r="F9" s="54">
        <f>MATCH(A9&amp;E9,Questions!$E$1:$E$200,0)</f>
        <v>9</v>
      </c>
      <c r="G9" s="54">
        <f>MATCH(VLOOKUP("Language",Config!$A$2:$B$19,2),Questions!$A$1:$O$1,)</f>
        <v>8</v>
      </c>
      <c r="H9" s="119" t="str" cm="1">
        <f t="array" ref="H9">INDEX(Questions!$A$1:$O$1079,'Reducing Inputs'!F9,'Reducing Inputs'!G9)</f>
        <v>When animals are grazing in the spring are they fed additional forage (hay, silage, haylage, maize silage etc)?</v>
      </c>
      <c r="I9" s="54" t="str" cm="1">
        <f t="array" ref="I9">INDEX(Questions!$A$1:$N$1000,F9,6)</f>
        <v>yes_positive_50_100</v>
      </c>
      <c r="J9" s="15" t="s">
        <v>2570</v>
      </c>
      <c r="K9" s="61" t="e">
        <f>MATCH(I9&amp;"_"&amp;J9,Dropdown!$A$1:$A$1002,)</f>
        <v>#N/A</v>
      </c>
      <c r="L9" s="164" t="e" cm="1">
        <f t="array" ref="L9">INDEX(Dropdown!$A$1:$F$995,K9,6)</f>
        <v>#N/A</v>
      </c>
      <c r="M9" s="60" t="e" cm="1">
        <f t="array" ref="M9">IF(L9="n.a.",0,INDEX(Questions!$A$1:$Z$1000,F9,26))</f>
        <v>#N/A</v>
      </c>
      <c r="N9" s="60" t="e">
        <f t="shared" si="0"/>
        <v>#N/A</v>
      </c>
      <c r="O9" s="122"/>
      <c r="P9" s="122"/>
    </row>
    <row r="10" spans="1:17" ht="46.15" customHeight="1">
      <c r="A10" s="51" t="s">
        <v>34</v>
      </c>
      <c r="B10" s="118" t="str">
        <f>INDEX(Categories!$A$1:$I$151,MATCH(A10,Categories!C:C,),MATCH(Config!$B$2,Categories!$A$1:$I$1,0))</f>
        <v>Reducing Inputs</v>
      </c>
      <c r="C10" s="119" t="str">
        <f>INDEX(Categories!$A$1:$I$151, MATCH(INDEX(Questions!$A$1:$N$200, MATCH(A10&amp;E10,Questions!E:E,0),2),Categories!C:C,0),MATCH(Config!$B$2,Categories!$A$1:$I$1,0))</f>
        <v>Maximising herbage utilisation</v>
      </c>
      <c r="D10" s="118" t="str">
        <f>INDEX(Categories!$A$1:$I$151, MATCH(INDEX(Questions!$A$1:$N$200, MATCH(A10&amp;E10,Questions!E:E,0),3),Categories!C:C,0),MATCH(Config!$B$2,Categories!$A$1:$I$1,0))</f>
        <v>Spring grazing</v>
      </c>
      <c r="E10" s="119">
        <v>9</v>
      </c>
      <c r="F10" s="54">
        <f>MATCH(A10&amp;E10,Questions!$E$1:$E$200,0)</f>
        <v>10</v>
      </c>
      <c r="G10" s="54">
        <f>MATCH(VLOOKUP("Language",Config!$A$2:$B$19,2),Questions!$A$1:$O$1,)</f>
        <v>8</v>
      </c>
      <c r="H10" s="119" t="str" cm="1">
        <f t="array" ref="H10">INDEX(Questions!$A$1:$O$1079,'Reducing Inputs'!F10,'Reducing Inputs'!G10)</f>
        <v>What is the lowest proportion (%) of supplementary feed in the total ration during the grazing season?</v>
      </c>
      <c r="I10" s="54" t="str" cm="1">
        <f t="array" ref="I10">INDEX(Questions!$A$1:$N$1000,F10,6)</f>
        <v>perc_springdiet</v>
      </c>
      <c r="J10" s="15" t="s">
        <v>2570</v>
      </c>
      <c r="K10" s="61" t="e">
        <f>MATCH(I10&amp;"_"&amp;J10,Dropdown!$A$1:$A$1002,)</f>
        <v>#N/A</v>
      </c>
      <c r="L10" s="164" t="e" cm="1">
        <f t="array" ref="L10">INDEX(Dropdown!$A$1:$F$995,K10,6)</f>
        <v>#N/A</v>
      </c>
      <c r="M10" s="60" t="e" cm="1">
        <f t="array" ref="M10">IF(L10="n.a.",0,INDEX(Questions!$A$1:$Z$1000,F10,26))</f>
        <v>#N/A</v>
      </c>
      <c r="N10" s="60" t="e">
        <f t="shared" si="0"/>
        <v>#N/A</v>
      </c>
      <c r="O10" s="122"/>
      <c r="P10" s="122"/>
    </row>
    <row r="11" spans="1:17" ht="46.15" customHeight="1">
      <c r="A11" s="51" t="s">
        <v>34</v>
      </c>
      <c r="B11" s="118" t="str">
        <f>INDEX(Categories!$A$1:$I$151,MATCH(A11,Categories!C:C,),MATCH(Config!$B$2,Categories!$A$1:$I$1,0))</f>
        <v>Reducing Inputs</v>
      </c>
      <c r="C11" s="119" t="str">
        <f>INDEX(Categories!$A$1:$I$151, MATCH(INDEX(Questions!$A$1:$N$200, MATCH(A11&amp;E11,Questions!E:E,0),2),Categories!C:C,0),MATCH(Config!$B$2,Categories!$A$1:$I$1,0))</f>
        <v>Maximising herbage utilisation</v>
      </c>
      <c r="D11" s="118" t="str">
        <f>INDEX(Categories!$A$1:$I$151, MATCH(INDEX(Questions!$A$1:$N$200, MATCH(A11&amp;E11,Questions!E:E,0),3),Categories!C:C,0),MATCH(Config!$B$2,Categories!$A$1:$I$1,0))</f>
        <v>Spring grazing</v>
      </c>
      <c r="E11" s="119">
        <v>10</v>
      </c>
      <c r="F11" s="54">
        <f>MATCH(A11&amp;E11,Questions!$E$1:$E$200,0)</f>
        <v>11</v>
      </c>
      <c r="G11" s="54">
        <f>MATCH(VLOOKUP("Language",Config!$A$2:$B$19,2),Questions!$A$1:$O$1,)</f>
        <v>8</v>
      </c>
      <c r="H11" s="119" t="str" cm="1">
        <f t="array" ref="H11">INDEX(Questions!$A$1:$O$1079,'Reducing Inputs'!F11,'Reducing Inputs'!G11)</f>
        <v>During the yearly grazing period of best grass quality, how much concentrate do you feed per day to a mother animal?</v>
      </c>
      <c r="I11" s="54" t="str" cm="1">
        <f t="array" ref="I11">INDEX(Questions!$A$1:$N$1000,F11,6)</f>
        <v>kg_concentrate_spring</v>
      </c>
      <c r="J11" s="15" t="s">
        <v>2570</v>
      </c>
      <c r="K11" s="61" t="e">
        <f>MATCH(I11&amp;"_"&amp;J11,Dropdown!$A$1:$A$1002,)</f>
        <v>#N/A</v>
      </c>
      <c r="L11" s="164" t="e" cm="1">
        <f t="array" ref="L11">INDEX(Dropdown!$A$1:$F$995,K11,6)</f>
        <v>#N/A</v>
      </c>
      <c r="M11" s="60" t="e" cm="1">
        <f t="array" ref="M11">IF(L11="n.a.",0,INDEX(Questions!$A$1:$Z$1000,F11,26))</f>
        <v>#N/A</v>
      </c>
      <c r="N11" s="60" t="e">
        <f t="shared" si="0"/>
        <v>#N/A</v>
      </c>
      <c r="O11" s="122"/>
      <c r="P11" s="122"/>
    </row>
    <row r="12" spans="1:17" ht="46.15" customHeight="1">
      <c r="A12" s="51" t="s">
        <v>34</v>
      </c>
      <c r="B12" s="118" t="str">
        <f>INDEX(Categories!$A$1:$I$151,MATCH(A12,Categories!C:C,),MATCH(Config!$B$2,Categories!$A$1:$I$1,0))</f>
        <v>Reducing Inputs</v>
      </c>
      <c r="C12" s="119" t="str">
        <f>INDEX(Categories!$A$1:$I$151, MATCH(INDEX(Questions!$A$1:$N$200, MATCH(A12&amp;E12,Questions!E:E,0),2),Categories!C:C,0),MATCH(Config!$B$2,Categories!$A$1:$I$1,0))</f>
        <v>Maximising herbage utilisation</v>
      </c>
      <c r="D12" s="118" t="str">
        <f>INDEX(Categories!$A$1:$I$151, MATCH(INDEX(Questions!$A$1:$N$200, MATCH(A12&amp;E12,Questions!E:E,0),3),Categories!C:C,0),MATCH(Config!$B$2,Categories!$A$1:$I$1,0))</f>
        <v>Spring grazing</v>
      </c>
      <c r="E12" s="119">
        <v>11</v>
      </c>
      <c r="F12" s="54">
        <f>MATCH(A12&amp;E12,Questions!$E$1:$E$200,0)</f>
        <v>12</v>
      </c>
      <c r="G12" s="54">
        <f>MATCH(VLOOKUP("Language",Config!$A$2:$B$19,2),Questions!$A$1:$O$1,)</f>
        <v>8</v>
      </c>
      <c r="H12" s="119" t="str" cm="1">
        <f t="array" ref="H12">INDEX(Questions!$A$1:$O$1079,'Reducing Inputs'!F12,'Reducing Inputs'!G12)</f>
        <v>If you do feed concentrate during the grazing period of best grass quality, what is its crude protein percentage?</v>
      </c>
      <c r="I12" s="54" t="str" cm="1">
        <f t="array" ref="I12">INDEX(Questions!$A$1:$N$1000,F12,6)</f>
        <v>perc_XP</v>
      </c>
      <c r="J12" s="15" t="s">
        <v>2570</v>
      </c>
      <c r="K12" s="61" t="e">
        <f>MATCH(I12&amp;"_"&amp;J12,Dropdown!$A$1:$A$1002,)</f>
        <v>#N/A</v>
      </c>
      <c r="L12" s="164" t="e" cm="1">
        <f t="array" ref="L12">INDEX(Dropdown!$A$1:$F$995,K12,6)</f>
        <v>#N/A</v>
      </c>
      <c r="M12" s="60" t="e" cm="1">
        <f t="array" ref="M12">IF(L12="n.a.",0,INDEX(Questions!$A$1:$Z$1000,F12,26))</f>
        <v>#N/A</v>
      </c>
      <c r="N12" s="60" t="e">
        <f t="shared" si="0"/>
        <v>#N/A</v>
      </c>
      <c r="O12" s="122"/>
      <c r="P12" s="122"/>
    </row>
    <row r="13" spans="1:17" ht="46.15" customHeight="1">
      <c r="A13" s="51" t="s">
        <v>34</v>
      </c>
      <c r="B13" s="118" t="str">
        <f>INDEX(Categories!$A$1:$I$151,MATCH(A13,Categories!C:C,),MATCH(Config!$B$2,Categories!$A$1:$I$1,0))</f>
        <v>Reducing Inputs</v>
      </c>
      <c r="C13" s="119" t="str">
        <f>INDEX(Categories!$A$1:$I$151, MATCH(INDEX(Questions!$A$1:$N$200, MATCH(A13&amp;E13,Questions!E:E,0),2),Categories!C:C,0),MATCH(Config!$B$2,Categories!$A$1:$I$1,0))</f>
        <v>Maximising herbage utilisation</v>
      </c>
      <c r="D13" s="118" t="str">
        <f>INDEX(Categories!$A$1:$I$151, MATCH(INDEX(Questions!$A$1:$N$200, MATCH(A13&amp;E13,Questions!E:E,0),3),Categories!C:C,0),MATCH(Config!$B$2,Categories!$A$1:$I$1,0))</f>
        <v>Summer grazing</v>
      </c>
      <c r="E13" s="119">
        <v>12</v>
      </c>
      <c r="F13" s="54">
        <f>MATCH(A13&amp;E13,Questions!$E$1:$E$200,0)</f>
        <v>13</v>
      </c>
      <c r="G13" s="54">
        <f>MATCH(VLOOKUP("Language",Config!$A$2:$B$19,2),Questions!$A$1:$O$1,)</f>
        <v>8</v>
      </c>
      <c r="H13" s="119" t="str" cm="1">
        <f t="array" ref="H13">INDEX(Questions!$A$1:$O$1079,'Reducing Inputs'!F13,'Reducing Inputs'!G13)</f>
        <v>During summer, how much of the day are animals on pastures?</v>
      </c>
      <c r="I13" s="54" t="str" cm="1">
        <f t="array" ref="I13">INDEX(Questions!$A$1:$N$1000,F13,6)</f>
        <v>hours_grazing</v>
      </c>
      <c r="J13" s="15" t="s">
        <v>2570</v>
      </c>
      <c r="K13" s="61" t="e">
        <f>MATCH(I13&amp;"_"&amp;J13,Dropdown!$A$1:$A$1002,)</f>
        <v>#N/A</v>
      </c>
      <c r="L13" s="164" t="e" cm="1">
        <f t="array" ref="L13">INDEX(Dropdown!$A$1:$F$995,K13,6)</f>
        <v>#N/A</v>
      </c>
      <c r="M13" s="60" t="e" cm="1">
        <f t="array" ref="M13">IF(L13="n.a.",0,INDEX(Questions!$A$1:$Z$1000,F13,26))</f>
        <v>#N/A</v>
      </c>
      <c r="N13" s="60" t="e">
        <f t="shared" si="0"/>
        <v>#N/A</v>
      </c>
      <c r="O13" s="122"/>
      <c r="P13" s="122"/>
    </row>
    <row r="14" spans="1:17" ht="46.15" customHeight="1">
      <c r="A14" s="51" t="s">
        <v>34</v>
      </c>
      <c r="B14" s="118" t="str">
        <f>INDEX(Categories!$A$1:$I$151,MATCH(A14,Categories!C:C,),MATCH(Config!$B$2,Categories!$A$1:$I$1,0))</f>
        <v>Reducing Inputs</v>
      </c>
      <c r="C14" s="119" t="str">
        <f>INDEX(Categories!$A$1:$I$151, MATCH(INDEX(Questions!$A$1:$N$200, MATCH(A14&amp;E14,Questions!E:E,0),2),Categories!C:C,0),MATCH(Config!$B$2,Categories!$A$1:$I$1,0))</f>
        <v>Maximising herbage utilisation</v>
      </c>
      <c r="D14" s="118" t="str">
        <f>INDEX(Categories!$A$1:$I$151, MATCH(INDEX(Questions!$A$1:$N$200, MATCH(A14&amp;E14,Questions!E:E,0),3),Categories!C:C,0),MATCH(Config!$B$2,Categories!$A$1:$I$1,0))</f>
        <v>Summer grazing</v>
      </c>
      <c r="E14" s="119">
        <v>13</v>
      </c>
      <c r="F14" s="54">
        <f>MATCH(A14&amp;E14,Questions!$E$1:$E$200,0)</f>
        <v>14</v>
      </c>
      <c r="G14" s="54">
        <f>MATCH(VLOOKUP("Language",Config!$A$2:$B$19,2),Questions!$A$1:$O$1,)</f>
        <v>8</v>
      </c>
      <c r="H14" s="119" t="str" cm="1">
        <f t="array" ref="H14">INDEX(Questions!$A$1:$O$1079,'Reducing Inputs'!F14,'Reducing Inputs'!G14)</f>
        <v>During summer, how much concentrate do you feed per day to a mother animal?</v>
      </c>
      <c r="I14" s="54" t="str" cm="1">
        <f t="array" ref="I14">INDEX(Questions!$A$1:$N$1000,F14,6)</f>
        <v>kg_concentrate_summer</v>
      </c>
      <c r="J14" s="15" t="s">
        <v>2570</v>
      </c>
      <c r="K14" s="61" t="e">
        <f>MATCH(I14&amp;"_"&amp;J14,Dropdown!$A$1:$A$1002,)</f>
        <v>#N/A</v>
      </c>
      <c r="L14" s="164" t="e" cm="1">
        <f t="array" ref="L14">INDEX(Dropdown!$A$1:$F$995,K14,6)</f>
        <v>#N/A</v>
      </c>
      <c r="M14" s="60" t="e" cm="1">
        <f t="array" ref="M14">IF(L14="n.a.",0,INDEX(Questions!$A$1:$Z$1000,F14,26))</f>
        <v>#N/A</v>
      </c>
      <c r="N14" s="60" t="e">
        <f t="shared" si="0"/>
        <v>#N/A</v>
      </c>
      <c r="O14" s="122"/>
      <c r="P14" s="122"/>
    </row>
    <row r="15" spans="1:17" ht="46.15" customHeight="1">
      <c r="A15" s="51" t="s">
        <v>34</v>
      </c>
      <c r="B15" s="118" t="str">
        <f>INDEX(Categories!$A$1:$I$151,MATCH(A15,Categories!C:C,),MATCH(Config!$B$2,Categories!$A$1:$I$1,0))</f>
        <v>Reducing Inputs</v>
      </c>
      <c r="C15" s="119" t="str">
        <f>INDEX(Categories!$A$1:$I$151, MATCH(INDEX(Questions!$A$1:$N$200, MATCH(A15&amp;E15,Questions!E:E,0),2),Categories!C:C,0),MATCH(Config!$B$2,Categories!$A$1:$I$1,0))</f>
        <v>Maximising herbage utilisation</v>
      </c>
      <c r="D15" s="118" t="str">
        <f>INDEX(Categories!$A$1:$I$151, MATCH(INDEX(Questions!$A$1:$N$200, MATCH(A15&amp;E15,Questions!E:E,0),3),Categories!C:C,0),MATCH(Config!$B$2,Categories!$A$1:$I$1,0))</f>
        <v>Autumn grazing</v>
      </c>
      <c r="E15" s="119">
        <v>14</v>
      </c>
      <c r="F15" s="54">
        <f>MATCH(A15&amp;E15,Questions!$E$1:$E$200,0)</f>
        <v>15</v>
      </c>
      <c r="G15" s="54">
        <f>MATCH(VLOOKUP("Language",Config!$A$2:$B$19,2),Questions!$A$1:$O$1,)</f>
        <v>8</v>
      </c>
      <c r="H15" s="119" t="str" cm="1">
        <f t="array" ref="H15">INDEX(Questions!$A$1:$O$1079,'Reducing Inputs'!F15,'Reducing Inputs'!G15)</f>
        <v>In autumn, how much of the day are animals on pastures?</v>
      </c>
      <c r="I15" s="54" t="str" cm="1">
        <f t="array" ref="I15">INDEX(Questions!$A$1:$N$1000,F15,6)</f>
        <v>autumn_grazing</v>
      </c>
      <c r="J15" s="15" t="s">
        <v>2570</v>
      </c>
      <c r="K15" s="61" t="e">
        <f>MATCH(I15&amp;"_"&amp;J15,Dropdown!$A$1:$A$1002,)</f>
        <v>#N/A</v>
      </c>
      <c r="L15" s="164" t="e" cm="1">
        <f t="array" ref="L15">INDEX(Dropdown!$A$1:$F$995,K15,6)</f>
        <v>#N/A</v>
      </c>
      <c r="M15" s="60" t="e" cm="1">
        <f t="array" ref="M15">IF(L15="n.a.",0,INDEX(Questions!$A$1:$Z$1000,F15,26))</f>
        <v>#N/A</v>
      </c>
      <c r="N15" s="60" t="e">
        <f t="shared" si="0"/>
        <v>#N/A</v>
      </c>
      <c r="O15" s="122"/>
      <c r="P15" s="122"/>
    </row>
    <row r="16" spans="1:17" ht="46.15" customHeight="1">
      <c r="A16" s="51" t="s">
        <v>34</v>
      </c>
      <c r="B16" s="118" t="str">
        <f>INDEX(Categories!$A$1:$I$151,MATCH(A16,Categories!C:C,),MATCH(Config!$B$2,Categories!$A$1:$I$1,0))</f>
        <v>Reducing Inputs</v>
      </c>
      <c r="C16" s="119" t="str">
        <f>INDEX(Categories!$A$1:$I$151, MATCH(INDEX(Questions!$A$1:$N$200, MATCH(A16&amp;E16,Questions!E:E,0),2),Categories!C:C,0),MATCH(Config!$B$2,Categories!$A$1:$I$1,0))</f>
        <v>Reducing feed inputs</v>
      </c>
      <c r="D16" s="118" t="str">
        <f>INDEX(Categories!$A$1:$I$151, MATCH(INDEX(Questions!$A$1:$N$200, MATCH(A16&amp;E16,Questions!E:E,0),3),Categories!C:C,0),MATCH(Config!$B$2,Categories!$A$1:$I$1,0))</f>
        <v>Reducing waste</v>
      </c>
      <c r="E16" s="119">
        <v>15</v>
      </c>
      <c r="F16" s="54">
        <f>MATCH(A16&amp;E16,Questions!$E$1:$E$200,0)</f>
        <v>16</v>
      </c>
      <c r="G16" s="54">
        <f>MATCH(VLOOKUP("Language",Config!$A$2:$B$19,2),Questions!$A$1:$O$1,)</f>
        <v>8</v>
      </c>
      <c r="H16" s="119" t="str" cm="1">
        <f t="array" ref="H16">INDEX(Questions!$A$1:$O$1079,'Reducing Inputs'!F16,'Reducing Inputs'!G16)</f>
        <v>What distance from your farm do concentrates come from?</v>
      </c>
      <c r="I16" s="54" t="str" cm="1">
        <f t="array" ref="I16">INDEX(Questions!$A$1:$N$1000,F16,6)</f>
        <v>production_site_conc</v>
      </c>
      <c r="J16" s="15" t="s">
        <v>2570</v>
      </c>
      <c r="K16" s="61" t="e">
        <f>MATCH(I16&amp;"_"&amp;J16,Dropdown!$A$1:$A$1002,)</f>
        <v>#N/A</v>
      </c>
      <c r="L16" s="164" t="e" cm="1">
        <f t="array" ref="L16">INDEX(Dropdown!$A$1:$F$995,K16,6)</f>
        <v>#N/A</v>
      </c>
      <c r="M16" s="60" t="e" cm="1">
        <f t="array" ref="M16">IF(L16="n.a.",0,INDEX(Questions!$A$1:$Z$1000,F16,26))</f>
        <v>#N/A</v>
      </c>
      <c r="N16" s="60" t="e">
        <f t="shared" si="0"/>
        <v>#N/A</v>
      </c>
      <c r="O16" s="122"/>
      <c r="P16" s="122"/>
    </row>
    <row r="17" spans="1:16" ht="46.15" customHeight="1">
      <c r="A17" s="51" t="s">
        <v>34</v>
      </c>
      <c r="B17" s="118" t="str">
        <f>INDEX(Categories!$A$1:$I$151,MATCH(A17,Categories!C:C,),MATCH(Config!$B$2,Categories!$A$1:$I$1,0))</f>
        <v>Reducing Inputs</v>
      </c>
      <c r="C17" s="119" t="str">
        <f>INDEX(Categories!$A$1:$I$151, MATCH(INDEX(Questions!$A$1:$N$200, MATCH(A17&amp;E17,Questions!E:E,0),2),Categories!C:C,0),MATCH(Config!$B$2,Categories!$A$1:$I$1,0))</f>
        <v>Reducing feed inputs</v>
      </c>
      <c r="D17" s="118" t="str">
        <f>INDEX(Categories!$A$1:$I$151, MATCH(INDEX(Questions!$A$1:$N$200, MATCH(A17&amp;E17,Questions!E:E,0),3),Categories!C:C,0),MATCH(Config!$B$2,Categories!$A$1:$I$1,0))</f>
        <v>Reducing waste</v>
      </c>
      <c r="E17" s="119">
        <v>16</v>
      </c>
      <c r="F17" s="54">
        <f>MATCH(A17&amp;E17,Questions!$E$1:$E$200,0)</f>
        <v>17</v>
      </c>
      <c r="G17" s="54">
        <f>MATCH(VLOOKUP("Language",Config!$A$2:$B$19,2),Questions!$A$1:$O$1,)</f>
        <v>8</v>
      </c>
      <c r="H17" s="119" t="str" cm="1">
        <f t="array" ref="H17">INDEX(Questions!$A$1:$O$1079,'Reducing Inputs'!F17,'Reducing Inputs'!G17)</f>
        <v>What proportion of the total grazing area is made up of dung and urine patches?</v>
      </c>
      <c r="I17" s="54" t="str" cm="1">
        <f t="array" ref="I17">INDEX(Questions!$A$1:$N$1000,F17,6)</f>
        <v>grazed_patches</v>
      </c>
      <c r="J17" s="15" t="s">
        <v>2570</v>
      </c>
      <c r="K17" s="61" t="e">
        <f>MATCH(I17&amp;"_"&amp;J17,Dropdown!$A$1:$A$1002,)</f>
        <v>#N/A</v>
      </c>
      <c r="L17" s="164" t="e" cm="1">
        <f t="array" ref="L17">INDEX(Dropdown!$A$1:$F$995,K17,6)</f>
        <v>#N/A</v>
      </c>
      <c r="M17" s="60" t="e" cm="1">
        <f t="array" ref="M17">IF(L17="n.a.",0,INDEX(Questions!$A$1:$Z$1000,F17,26))</f>
        <v>#N/A</v>
      </c>
      <c r="N17" s="60" t="e">
        <f t="shared" si="0"/>
        <v>#N/A</v>
      </c>
      <c r="O17" s="122"/>
      <c r="P17" s="122"/>
    </row>
    <row r="18" spans="1:16" ht="46.15" customHeight="1">
      <c r="A18" s="51" t="s">
        <v>34</v>
      </c>
      <c r="B18" s="118" t="str">
        <f>INDEX(Categories!$A$1:$I$151,MATCH(A18,Categories!C:C,),MATCH(Config!$B$2,Categories!$A$1:$I$1,0))</f>
        <v>Reducing Inputs</v>
      </c>
      <c r="C18" s="119" t="str">
        <f>INDEX(Categories!$A$1:$I$151, MATCH(INDEX(Questions!$A$1:$N$200, MATCH(A18&amp;E18,Questions!E:E,0),2),Categories!C:C,0),MATCH(Config!$B$2,Categories!$A$1:$I$1,0))</f>
        <v>Reducing feed inputs</v>
      </c>
      <c r="D18" s="118" t="str">
        <f>INDEX(Categories!$A$1:$I$151, MATCH(INDEX(Questions!$A$1:$N$200, MATCH(A18&amp;E18,Questions!E:E,0),3),Categories!C:C,0),MATCH(Config!$B$2,Categories!$A$1:$I$1,0))</f>
        <v>High-quality forage</v>
      </c>
      <c r="E18" s="119">
        <v>17</v>
      </c>
      <c r="F18" s="54">
        <f>MATCH(A18&amp;E18,Questions!$E$1:$E$200,0)</f>
        <v>18</v>
      </c>
      <c r="G18" s="54">
        <f>MATCH(VLOOKUP("Language",Config!$A$2:$B$19,2),Questions!$A$1:$O$1,)</f>
        <v>8</v>
      </c>
      <c r="H18" s="119" t="str" cm="1">
        <f t="array" ref="H18">INDEX(Questions!$A$1:$O$1079,'Reducing Inputs'!F18,'Reducing Inputs'!G18)</f>
        <v xml:space="preserve">Do you mow at the stages of early plant growth to cut high quality forage (exception HNV areas and Natura 2000 sites)?  </v>
      </c>
      <c r="I18" s="54" t="str" cm="1">
        <f t="array" ref="I18">INDEX(Questions!$A$1:$N$1000,F18,6)</f>
        <v>cutting_time</v>
      </c>
      <c r="J18" s="15" t="s">
        <v>2570</v>
      </c>
      <c r="K18" s="61" t="e">
        <f>MATCH(I18&amp;"_"&amp;J18,Dropdown!$A$1:$A$1002,)</f>
        <v>#N/A</v>
      </c>
      <c r="L18" s="164" t="e" cm="1">
        <f t="array" ref="L18">INDEX(Dropdown!$A$1:$F$995,K18,6)</f>
        <v>#N/A</v>
      </c>
      <c r="M18" s="60" t="e" cm="1">
        <f t="array" ref="M18">IF(L18="n.a.",0,INDEX(Questions!$A$1:$Z$1000,F18,26))</f>
        <v>#N/A</v>
      </c>
      <c r="N18" s="60" t="e">
        <f t="shared" si="0"/>
        <v>#N/A</v>
      </c>
      <c r="O18" s="122"/>
      <c r="P18" s="122"/>
    </row>
    <row r="19" spans="1:16" ht="46.15" customHeight="1">
      <c r="A19" s="51" t="s">
        <v>34</v>
      </c>
      <c r="B19" s="118" t="str">
        <f>INDEX(Categories!$A$1:$I$151,MATCH(A19,Categories!C:C,),MATCH(Config!$B$2,Categories!$A$1:$I$1,0))</f>
        <v>Reducing Inputs</v>
      </c>
      <c r="C19" s="119" t="str">
        <f>INDEX(Categories!$A$1:$I$151, MATCH(INDEX(Questions!$A$1:$N$200, MATCH(A19&amp;E19,Questions!E:E,0),2),Categories!C:C,0),MATCH(Config!$B$2,Categories!$A$1:$I$1,0))</f>
        <v>Soil management</v>
      </c>
      <c r="D19" s="118" t="str">
        <f>INDEX(Categories!$A$1:$I$151, MATCH(INDEX(Questions!$A$1:$N$200, MATCH(A19&amp;E19,Questions!E:E,0),3),Categories!C:C,0),MATCH(Config!$B$2,Categories!$A$1:$I$1,0))</f>
        <v>Optimal soil fertility</v>
      </c>
      <c r="E19" s="119">
        <v>18</v>
      </c>
      <c r="F19" s="54">
        <f>MATCH(A19&amp;E19,Questions!$E$1:$E$200,0)</f>
        <v>19</v>
      </c>
      <c r="G19" s="54">
        <f>MATCH(VLOOKUP("Language",Config!$A$2:$B$19,2),Questions!$A$1:$O$1,)</f>
        <v>8</v>
      </c>
      <c r="H19" s="119" t="str" cm="1">
        <f t="array" ref="H19">INDEX(Questions!$A$1:$O$1079,'Reducing Inputs'!F19,'Reducing Inputs'!G19)</f>
        <v>Of the grassland area you manage, what percentage has optimal soil fertility (mineral soils index 3/4 P and K and soil pH &gt; 6.3)?</v>
      </c>
      <c r="I19" s="54" t="str" cm="1">
        <f t="array" ref="I19">INDEX(Questions!$A$1:$N$1000,F19,6)</f>
        <v>soil_fertility</v>
      </c>
      <c r="J19" s="15" t="s">
        <v>2570</v>
      </c>
      <c r="K19" s="61" t="e">
        <f>MATCH(I19&amp;"_"&amp;J19,Dropdown!$A$1:$A$1002,)</f>
        <v>#N/A</v>
      </c>
      <c r="L19" s="164" t="e" cm="1">
        <f t="array" ref="L19">INDEX(Dropdown!$A$1:$F$995,K19,6)</f>
        <v>#N/A</v>
      </c>
      <c r="M19" s="60" t="e" cm="1">
        <f t="array" ref="M19">IF(L19="n.a.",0,INDEX(Questions!$A$1:$Z$1000,F19,26))</f>
        <v>#N/A</v>
      </c>
      <c r="N19" s="60" t="e">
        <f t="shared" si="0"/>
        <v>#N/A</v>
      </c>
      <c r="O19" s="122"/>
      <c r="P19" s="122"/>
    </row>
    <row r="20" spans="1:16" ht="46.15" customHeight="1">
      <c r="A20" s="51" t="s">
        <v>34</v>
      </c>
      <c r="B20" s="118" t="str">
        <f>INDEX(Categories!$A$1:$I$151,MATCH(A20,Categories!C:C,),MATCH(Config!$B$2,Categories!$A$1:$I$1,0))</f>
        <v>Reducing Inputs</v>
      </c>
      <c r="C20" s="119" t="str">
        <f>INDEX(Categories!$A$1:$I$151, MATCH(INDEX(Questions!$A$1:$N$200, MATCH(A20&amp;E20,Questions!E:E,0),2),Categories!C:C,0),MATCH(Config!$B$2,Categories!$A$1:$I$1,0))</f>
        <v>Soil management</v>
      </c>
      <c r="D20" s="118" t="str">
        <f>INDEX(Categories!$A$1:$I$151, MATCH(INDEX(Questions!$A$1:$N$200, MATCH(A20&amp;E20,Questions!E:E,0),3),Categories!C:C,0),MATCH(Config!$B$2,Categories!$A$1:$I$1,0))</f>
        <v>Optimal soil fertility</v>
      </c>
      <c r="E20" s="119">
        <v>19</v>
      </c>
      <c r="F20" s="54">
        <f>MATCH(A20&amp;E20,Questions!$E$1:$E$200,0)</f>
        <v>20</v>
      </c>
      <c r="G20" s="54">
        <f>MATCH(VLOOKUP("Language",Config!$A$2:$B$19,2),Questions!$A$1:$O$1,)</f>
        <v>8</v>
      </c>
      <c r="H20" s="119" t="str" cm="1">
        <f t="array" ref="H20">INDEX(Questions!$A$1:$O$1079,'Reducing Inputs'!F20,'Reducing Inputs'!G20)</f>
        <v>Do you soil test your farm?</v>
      </c>
      <c r="I20" s="54" t="str" cm="1">
        <f t="array" ref="I20">INDEX(Questions!$A$1:$N$1000,F20,6)</f>
        <v>soil_testing</v>
      </c>
      <c r="J20" s="15" t="s">
        <v>2570</v>
      </c>
      <c r="K20" s="61" t="e">
        <f>MATCH(I20&amp;"_"&amp;J20,Dropdown!$A$1:$A$1002,)</f>
        <v>#N/A</v>
      </c>
      <c r="L20" s="164" t="e" cm="1">
        <f t="array" ref="L20">INDEX(Dropdown!$A$1:$F$995,K20,6)</f>
        <v>#N/A</v>
      </c>
      <c r="M20" s="60" t="e" cm="1">
        <f t="array" ref="M20">IF(L20="n.a.",0,INDEX(Questions!$A$1:$Z$1000,F20,26))</f>
        <v>#N/A</v>
      </c>
      <c r="N20" s="60" t="e">
        <f t="shared" si="0"/>
        <v>#N/A</v>
      </c>
      <c r="O20" s="122"/>
      <c r="P20" s="122"/>
    </row>
    <row r="21" spans="1:16" ht="46.15" customHeight="1">
      <c r="A21" s="51" t="s">
        <v>34</v>
      </c>
      <c r="B21" s="118" t="str">
        <f>INDEX(Categories!$A$1:$I$151,MATCH(A21,Categories!C:C,),MATCH(Config!$B$2,Categories!$A$1:$I$1,0))</f>
        <v>Reducing Inputs</v>
      </c>
      <c r="C21" s="119" t="str">
        <f>INDEX(Categories!$A$1:$I$151, MATCH(INDEX(Questions!$A$1:$N$200, MATCH(A21&amp;E21,Questions!E:E,0),2),Categories!C:C,0),MATCH(Config!$B$2,Categories!$A$1:$I$1,0))</f>
        <v>Soil management</v>
      </c>
      <c r="D21" s="118" t="str">
        <f>INDEX(Categories!$A$1:$I$151, MATCH(INDEX(Questions!$A$1:$N$200, MATCH(A21&amp;E21,Questions!E:E,0),3),Categories!C:C,0),MATCH(Config!$B$2,Categories!$A$1:$I$1,0))</f>
        <v>Optimal soil fertility</v>
      </c>
      <c r="E21" s="119">
        <v>20</v>
      </c>
      <c r="F21" s="54">
        <f>MATCH(A21&amp;E21,Questions!$E$1:$E$200,0)</f>
        <v>21</v>
      </c>
      <c r="G21" s="54">
        <f>MATCH(VLOOKUP("Language",Config!$A$2:$B$19,2),Questions!$A$1:$O$1,)</f>
        <v>8</v>
      </c>
      <c r="H21" s="119" t="str" cm="1">
        <f t="array" ref="H21">INDEX(Questions!$A$1:$O$1079,'Reducing Inputs'!F21,'Reducing Inputs'!G21)</f>
        <v xml:space="preserve">Do you test your soil pH and amend it to improve plant growth, if necessary?  </v>
      </c>
      <c r="I21" s="54" t="str" cm="1">
        <f t="array" ref="I21">INDEX(Questions!$A$1:$N$1000,F21,6)</f>
        <v>yes_positive_0_100_na</v>
      </c>
      <c r="J21" s="15" t="s">
        <v>2570</v>
      </c>
      <c r="K21" s="61" t="e">
        <f>MATCH(I21&amp;"_"&amp;J21,Dropdown!$A$1:$A$1002,)</f>
        <v>#N/A</v>
      </c>
      <c r="L21" s="164" t="e" cm="1">
        <f t="array" ref="L21">INDEX(Dropdown!$A$1:$F$995,K21,6)</f>
        <v>#N/A</v>
      </c>
      <c r="M21" s="60" t="e" cm="1">
        <f t="array" ref="M21">IF(L21="n.a.",0,INDEX(Questions!$A$1:$Z$1000,F21,26))</f>
        <v>#N/A</v>
      </c>
      <c r="N21" s="60" t="e">
        <f t="shared" si="0"/>
        <v>#N/A</v>
      </c>
      <c r="O21" s="122"/>
      <c r="P21" s="122"/>
    </row>
    <row r="22" spans="1:16" ht="46.15" customHeight="1">
      <c r="A22" s="51" t="s">
        <v>34</v>
      </c>
      <c r="B22" s="118" t="str">
        <f>INDEX(Categories!$A$1:$I$151,MATCH(A22,Categories!C:C,),MATCH(Config!$B$2,Categories!$A$1:$I$1,0))</f>
        <v>Reducing Inputs</v>
      </c>
      <c r="C22" s="119" t="str">
        <f>INDEX(Categories!$A$1:$I$151, MATCH(INDEX(Questions!$A$1:$N$200, MATCH(A22&amp;E22,Questions!E:E,0),2),Categories!C:C,0),MATCH(Config!$B$2,Categories!$A$1:$I$1,0))</f>
        <v>Soil management</v>
      </c>
      <c r="D22" s="118" t="str">
        <f>INDEX(Categories!$A$1:$I$151, MATCH(INDEX(Questions!$A$1:$N$200, MATCH(A22&amp;E22,Questions!E:E,0),3),Categories!C:C,0),MATCH(Config!$B$2,Categories!$A$1:$I$1,0))</f>
        <v>Soil health</v>
      </c>
      <c r="E22" s="119">
        <v>21</v>
      </c>
      <c r="F22" s="54">
        <f>MATCH(A22&amp;E22,Questions!$E$1:$E$200,0)</f>
        <v>22</v>
      </c>
      <c r="G22" s="54">
        <f>MATCH(VLOOKUP("Language",Config!$A$2:$B$19,2),Questions!$A$1:$O$1,)</f>
        <v>8</v>
      </c>
      <c r="H22" s="119" t="str" cm="1">
        <f t="array" ref="H22">INDEX(Questions!$A$1:$O$1079,'Reducing Inputs'!F22,'Reducing Inputs'!G22)</f>
        <v>Do you avoid soil compaction by avoiding grazing in very wet conditions, using low pressure tyres and limiting the use of heavy machinery?</v>
      </c>
      <c r="I22" s="54" t="str" cm="1">
        <f t="array" ref="I22">INDEX(Questions!$A$1:$N$1000,F22,6)</f>
        <v>soil_compaction</v>
      </c>
      <c r="J22" s="15" t="s">
        <v>2570</v>
      </c>
      <c r="K22" s="61" t="e">
        <f>MATCH(I22&amp;"_"&amp;J22,Dropdown!$A$1:$A$1002,)</f>
        <v>#N/A</v>
      </c>
      <c r="L22" s="164" t="e" cm="1">
        <f t="array" ref="L22">INDEX(Dropdown!$A$1:$F$995,K22,6)</f>
        <v>#N/A</v>
      </c>
      <c r="M22" s="60" t="e" cm="1">
        <f t="array" ref="M22">IF(L22="n.a.",0,INDEX(Questions!$A$1:$Z$1000,F22,26))</f>
        <v>#N/A</v>
      </c>
      <c r="N22" s="60" t="e">
        <f t="shared" si="0"/>
        <v>#N/A</v>
      </c>
      <c r="O22" s="122"/>
      <c r="P22" s="122"/>
    </row>
    <row r="23" spans="1:16" ht="46.15" customHeight="1">
      <c r="A23" s="51" t="s">
        <v>34</v>
      </c>
      <c r="B23" s="118" t="str">
        <f>INDEX(Categories!$A$1:$I$151,MATCH(A23,Categories!C:C,),MATCH(Config!$B$2,Categories!$A$1:$I$1,0))</f>
        <v>Reducing Inputs</v>
      </c>
      <c r="C23" s="119" t="str">
        <f>INDEX(Categories!$A$1:$I$151, MATCH(INDEX(Questions!$A$1:$N$200, MATCH(A23&amp;E23,Questions!E:E,0),2),Categories!C:C,0),MATCH(Config!$B$2,Categories!$A$1:$I$1,0))</f>
        <v>Soil management</v>
      </c>
      <c r="D23" s="118" t="str">
        <f>INDEX(Categories!$A$1:$I$151, MATCH(INDEX(Questions!$A$1:$N$200, MATCH(A23&amp;E23,Questions!E:E,0),3),Categories!C:C,0),MATCH(Config!$B$2,Categories!$A$1:$I$1,0))</f>
        <v>Soil health</v>
      </c>
      <c r="E23" s="119">
        <v>22</v>
      </c>
      <c r="F23" s="54">
        <f>MATCH(A23&amp;E23,Questions!$E$1:$E$200,0)</f>
        <v>23</v>
      </c>
      <c r="G23" s="54">
        <f>MATCH(VLOOKUP("Language",Config!$A$2:$B$19,2),Questions!$A$1:$O$1,)</f>
        <v>8</v>
      </c>
      <c r="H23" s="119" t="str" cm="1">
        <f t="array" ref="H23">INDEX(Questions!$A$1:$O$1079,'Reducing Inputs'!F23,'Reducing Inputs'!G23)</f>
        <v>Do you use minimum till methods for reseeding?</v>
      </c>
      <c r="I23" s="54" t="str" cm="1">
        <f t="array" ref="I23">INDEX(Questions!$A$1:$N$1000,F23,6)</f>
        <v>yes_positive_0_100</v>
      </c>
      <c r="J23" s="15" t="s">
        <v>2570</v>
      </c>
      <c r="K23" s="61" t="e">
        <f>MATCH(I23&amp;"_"&amp;J23,Dropdown!$A$1:$A$1002,)</f>
        <v>#N/A</v>
      </c>
      <c r="L23" s="164" t="e" cm="1">
        <f t="array" ref="L23">INDEX(Dropdown!$A$1:$F$995,K23,6)</f>
        <v>#N/A</v>
      </c>
      <c r="M23" s="60" t="e" cm="1">
        <f t="array" ref="M23">IF(L23="n.a.",0,INDEX(Questions!$A$1:$Z$1000,F23,26))</f>
        <v>#N/A</v>
      </c>
      <c r="N23" s="60" t="e">
        <f t="shared" si="0"/>
        <v>#N/A</v>
      </c>
      <c r="O23" s="122"/>
      <c r="P23" s="122"/>
    </row>
    <row r="24" spans="1:16" ht="46.15" customHeight="1">
      <c r="A24" s="51" t="s">
        <v>34</v>
      </c>
      <c r="B24" s="118" t="str">
        <f>INDEX(Categories!$A$1:$I$151,MATCH(A24,Categories!C:C,),MATCH(Config!$B$2,Categories!$A$1:$I$1,0))</f>
        <v>Reducing Inputs</v>
      </c>
      <c r="C24" s="119" t="str">
        <f>INDEX(Categories!$A$1:$I$151, MATCH(INDEX(Questions!$A$1:$N$200, MATCH(A24&amp;E24,Questions!E:E,0),2),Categories!C:C,0),MATCH(Config!$B$2,Categories!$A$1:$I$1,0))</f>
        <v>Optimising organic nutrients on farm</v>
      </c>
      <c r="D24" s="118" t="str">
        <f>INDEX(Categories!$A$1:$I$151, MATCH(INDEX(Questions!$A$1:$N$200, MATCH(A24&amp;E24,Questions!E:E,0),3),Categories!C:C,0),MATCH(Config!$B$2,Categories!$A$1:$I$1,0))</f>
        <v>Slurry and manure management</v>
      </c>
      <c r="E24" s="119">
        <v>23</v>
      </c>
      <c r="F24" s="54">
        <f>MATCH(A24&amp;E24,Questions!$E$1:$E$200,0)</f>
        <v>24</v>
      </c>
      <c r="G24" s="54">
        <f>MATCH(VLOOKUP("Language",Config!$A$2:$B$19,2),Questions!$A$1:$O$1,)</f>
        <v>8</v>
      </c>
      <c r="H24" s="119" t="str" cm="1">
        <f t="array" ref="H24">INDEX(Questions!$A$1:$O$1079,'Reducing Inputs'!F24,'Reducing Inputs'!G24)</f>
        <v>Do you spread manure and slurry produced on farm on paddocks that produce forage for your farm?</v>
      </c>
      <c r="I24" s="54" t="str" cm="1">
        <f t="array" ref="I24">INDEX(Questions!$A$1:$N$1000,F24,6)</f>
        <v>yes_positive_0_100</v>
      </c>
      <c r="J24" s="15" t="s">
        <v>2570</v>
      </c>
      <c r="K24" s="61" t="e">
        <f>MATCH(I24&amp;"_"&amp;J24,Dropdown!$A$1:$A$1002,)</f>
        <v>#N/A</v>
      </c>
      <c r="L24" s="164" t="e" cm="1">
        <f t="array" ref="L24">INDEX(Dropdown!$A$1:$F$995,K24,6)</f>
        <v>#N/A</v>
      </c>
      <c r="M24" s="60" t="e" cm="1">
        <f t="array" ref="M24">IF(L24="n.a.",0,INDEX(Questions!$A$1:$Z$1000,F24,26))</f>
        <v>#N/A</v>
      </c>
      <c r="N24" s="60" t="e">
        <f t="shared" si="0"/>
        <v>#N/A</v>
      </c>
      <c r="O24" s="122"/>
      <c r="P24" s="122"/>
    </row>
    <row r="25" spans="1:16" ht="46.15" customHeight="1">
      <c r="A25" s="51" t="s">
        <v>34</v>
      </c>
      <c r="B25" s="118" t="str">
        <f>INDEX(Categories!$A$1:$I$151,MATCH(A25,Categories!C:C,),MATCH(Config!$B$2,Categories!$A$1:$I$1,0))</f>
        <v>Reducing Inputs</v>
      </c>
      <c r="C25" s="119" t="str">
        <f>INDEX(Categories!$A$1:$I$151, MATCH(INDEX(Questions!$A$1:$N$200, MATCH(A25&amp;E25,Questions!E:E,0),2),Categories!C:C,0),MATCH(Config!$B$2,Categories!$A$1:$I$1,0))</f>
        <v>Optimising organic nutrients on farm</v>
      </c>
      <c r="D25" s="118" t="str">
        <f>INDEX(Categories!$A$1:$I$151, MATCH(INDEX(Questions!$A$1:$N$200, MATCH(A25&amp;E25,Questions!E:E,0),3),Categories!C:C,0),MATCH(Config!$B$2,Categories!$A$1:$I$1,0))</f>
        <v>Slurry and manure management</v>
      </c>
      <c r="E25" s="119">
        <v>24</v>
      </c>
      <c r="F25" s="54">
        <f>MATCH(A25&amp;E25,Questions!$E$1:$E$200,0)</f>
        <v>25</v>
      </c>
      <c r="G25" s="54">
        <f>MATCH(VLOOKUP("Language",Config!$A$2:$B$19,2),Questions!$A$1:$O$1,)</f>
        <v>8</v>
      </c>
      <c r="H25" s="119" t="str" cm="1">
        <f t="array" ref="H25">INDEX(Questions!$A$1:$O$1079,'Reducing Inputs'!F25,'Reducing Inputs'!G25)</f>
        <v>Do you analyse your slurry and manure?</v>
      </c>
      <c r="I25" s="54" t="str" cm="1">
        <f t="array" ref="I25">INDEX(Questions!$A$1:$N$1000,F25,6)</f>
        <v>yes_positive_0_100</v>
      </c>
      <c r="J25" s="15" t="s">
        <v>2570</v>
      </c>
      <c r="K25" s="61" t="e">
        <f>MATCH(I25&amp;"_"&amp;J25,Dropdown!$A$1:$A$1002,)</f>
        <v>#N/A</v>
      </c>
      <c r="L25" s="164" t="e" cm="1">
        <f t="array" ref="L25">INDEX(Dropdown!$A$1:$F$995,K25,6)</f>
        <v>#N/A</v>
      </c>
      <c r="M25" s="60" t="e" cm="1">
        <f t="array" ref="M25">IF(L25="n.a.",0,INDEX(Questions!$A$1:$Z$1000,F25,26))</f>
        <v>#N/A</v>
      </c>
      <c r="N25" s="60" t="e">
        <f t="shared" si="0"/>
        <v>#N/A</v>
      </c>
      <c r="O25" s="122"/>
      <c r="P25" s="122"/>
    </row>
    <row r="26" spans="1:16" ht="46.15" customHeight="1">
      <c r="A26" s="51" t="s">
        <v>34</v>
      </c>
      <c r="B26" s="118" t="str">
        <f>INDEX(Categories!$A$1:$I$151,MATCH(A26,Categories!C:C,),MATCH(Config!$B$2,Categories!$A$1:$I$1,0))</f>
        <v>Reducing Inputs</v>
      </c>
      <c r="C26" s="119" t="str">
        <f>INDEX(Categories!$A$1:$I$151, MATCH(INDEX(Questions!$A$1:$N$200, MATCH(A26&amp;E26,Questions!E:E,0),2),Categories!C:C,0),MATCH(Config!$B$2,Categories!$A$1:$I$1,0))</f>
        <v>Optimising organic nutrients on farm</v>
      </c>
      <c r="D26" s="118" t="str">
        <f>INDEX(Categories!$A$1:$I$151, MATCH(INDEX(Questions!$A$1:$N$200, MATCH(A26&amp;E26,Questions!E:E,0),3),Categories!C:C,0),MATCH(Config!$B$2,Categories!$A$1:$I$1,0))</f>
        <v>Slurry and manure management</v>
      </c>
      <c r="E26" s="119">
        <v>25</v>
      </c>
      <c r="F26" s="54">
        <f>MATCH(A26&amp;E26,Questions!$E$1:$E$200,0)</f>
        <v>26</v>
      </c>
      <c r="G26" s="54">
        <f>MATCH(VLOOKUP("Language",Config!$A$2:$B$19,2),Questions!$A$1:$O$1,)</f>
        <v>8</v>
      </c>
      <c r="H26" s="119" t="str" cm="1">
        <f t="array" ref="H26">INDEX(Questions!$A$1:$O$1079,'Reducing Inputs'!F26,'Reducing Inputs'!G26)</f>
        <v>How often do your mown grasslands get some organic matter (dung)?</v>
      </c>
      <c r="I26" s="54" t="str" cm="1">
        <f t="array" ref="I26">INDEX(Questions!$A$1:$N$1000,F26,6)</f>
        <v>dung_mowingarea</v>
      </c>
      <c r="J26" s="15" t="s">
        <v>2570</v>
      </c>
      <c r="K26" s="61" t="e">
        <f>MATCH(I26&amp;"_"&amp;J26,Dropdown!$A$1:$A$1002,)</f>
        <v>#N/A</v>
      </c>
      <c r="L26" s="164" t="e" cm="1">
        <f t="array" ref="L26">INDEX(Dropdown!$A$1:$F$995,K26,6)</f>
        <v>#N/A</v>
      </c>
      <c r="M26" s="60" t="e" cm="1">
        <f t="array" ref="M26">IF(L26="n.a.",0,INDEX(Questions!$A$1:$Z$1000,F26,26))</f>
        <v>#N/A</v>
      </c>
      <c r="N26" s="60" t="e">
        <f t="shared" si="0"/>
        <v>#N/A</v>
      </c>
      <c r="O26" s="122"/>
      <c r="P26" s="122"/>
    </row>
    <row r="27" spans="1:16" ht="46.15" customHeight="1">
      <c r="A27" s="51" t="s">
        <v>34</v>
      </c>
      <c r="B27" s="118" t="str">
        <f>INDEX(Categories!$A$1:$I$151,MATCH(A27,Categories!C:C,),MATCH(Config!$B$2,Categories!$A$1:$I$1,0))</f>
        <v>Reducing Inputs</v>
      </c>
      <c r="C27" s="119" t="str">
        <f>INDEX(Categories!$A$1:$I$151, MATCH(INDEX(Questions!$A$1:$N$200, MATCH(A27&amp;E27,Questions!E:E,0),2),Categories!C:C,0),MATCH(Config!$B$2,Categories!$A$1:$I$1,0))</f>
        <v>Optimising organic nutrients on farm</v>
      </c>
      <c r="D27" s="118" t="str">
        <f>INDEX(Categories!$A$1:$I$151, MATCH(INDEX(Questions!$A$1:$N$200, MATCH(A27&amp;E27,Questions!E:E,0),3),Categories!C:C,0),MATCH(Config!$B$2,Categories!$A$1:$I$1,0))</f>
        <v>Slurry and manure management</v>
      </c>
      <c r="E27" s="119">
        <v>26</v>
      </c>
      <c r="F27" s="54">
        <f>MATCH(A27&amp;E27,Questions!$E$1:$E$200,0)</f>
        <v>27</v>
      </c>
      <c r="G27" s="54">
        <f>MATCH(VLOOKUP("Language",Config!$A$2:$B$19,2),Questions!$A$1:$O$1,)</f>
        <v>8</v>
      </c>
      <c r="H27" s="119" t="str" cm="1">
        <f t="array" ref="H27">INDEX(Questions!$A$1:$O$1079,'Reducing Inputs'!F27,'Reducing Inputs'!G27)</f>
        <v>Do you use low emission slurry and manure spreading to improve nitrogen content?</v>
      </c>
      <c r="I27" s="54" t="str" cm="1">
        <f t="array" ref="I27">INDEX(Questions!$A$1:$N$1000,F27,6)</f>
        <v>yes_positive_0_100</v>
      </c>
      <c r="J27" s="15" t="s">
        <v>2570</v>
      </c>
      <c r="K27" s="61" t="e">
        <f>MATCH(I27&amp;"_"&amp;J27,Dropdown!$A$1:$A$1002,)</f>
        <v>#N/A</v>
      </c>
      <c r="L27" s="164" t="e" cm="1">
        <f t="array" ref="L27">INDEX(Dropdown!$A$1:$F$995,K27,6)</f>
        <v>#N/A</v>
      </c>
      <c r="M27" s="60" t="e" cm="1">
        <f t="array" ref="M27">IF(L27="n.a.",0,INDEX(Questions!$A$1:$Z$1000,F27,26))</f>
        <v>#N/A</v>
      </c>
      <c r="N27" s="60" t="e">
        <f t="shared" si="0"/>
        <v>#N/A</v>
      </c>
      <c r="O27" s="122"/>
      <c r="P27" s="122"/>
    </row>
    <row r="28" spans="1:16" ht="46.15" customHeight="1">
      <c r="A28" s="51" t="s">
        <v>34</v>
      </c>
      <c r="B28" s="118" t="str">
        <f>INDEX(Categories!$A$1:$I$151,MATCH(A28,Categories!C:C,),MATCH(Config!$B$2,Categories!$A$1:$I$1,0))</f>
        <v>Reducing Inputs</v>
      </c>
      <c r="C28" s="119" t="str">
        <f>INDEX(Categories!$A$1:$I$151, MATCH(INDEX(Questions!$A$1:$N$200, MATCH(A28&amp;E28,Questions!E:E,0),2),Categories!C:C,0),MATCH(Config!$B$2,Categories!$A$1:$I$1,0))</f>
        <v>Optimising fertilisation</v>
      </c>
      <c r="D28" s="118" t="str">
        <f>INDEX(Categories!$A$1:$I$151, MATCH(INDEX(Questions!$A$1:$N$200, MATCH(A28&amp;E28,Questions!E:E,0),3),Categories!C:C,0),MATCH(Config!$B$2,Categories!$A$1:$I$1,0))</f>
        <v>Precision technology</v>
      </c>
      <c r="E28" s="119">
        <v>27</v>
      </c>
      <c r="F28" s="54">
        <f>MATCH(A28&amp;E28,Questions!$E$1:$E$200,0)</f>
        <v>28</v>
      </c>
      <c r="G28" s="54">
        <f>MATCH(VLOOKUP("Language",Config!$A$2:$B$19,2),Questions!$A$1:$O$1,)</f>
        <v>8</v>
      </c>
      <c r="H28" s="119" t="str" cm="1">
        <f t="array" ref="H28">INDEX(Questions!$A$1:$O$1079,'Reducing Inputs'!F28,'Reducing Inputs'!G28)</f>
        <v>Do you use precision technology (i.e GPS etc,.) to spread chemical fertiliser?</v>
      </c>
      <c r="I28" s="54" t="str" cm="1">
        <f t="array" ref="I28">INDEX(Questions!$A$1:$N$1000,F28,6)</f>
        <v>yes_positive_0_100_na</v>
      </c>
      <c r="J28" s="15" t="s">
        <v>2570</v>
      </c>
      <c r="K28" s="61" t="e">
        <f>MATCH(I28&amp;"_"&amp;J28,Dropdown!$A$1:$A$1002,)</f>
        <v>#N/A</v>
      </c>
      <c r="L28" s="164" t="e" cm="1">
        <f t="array" ref="L28">INDEX(Dropdown!$A$1:$F$995,K28,6)</f>
        <v>#N/A</v>
      </c>
      <c r="M28" s="60" t="e" cm="1">
        <f t="array" ref="M28">IF(L28="n.a.",0,INDEX(Questions!$A$1:$Z$1000,F28,26))</f>
        <v>#N/A</v>
      </c>
      <c r="N28" s="60" t="e">
        <f t="shared" si="0"/>
        <v>#N/A</v>
      </c>
      <c r="O28" s="122"/>
      <c r="P28" s="122"/>
    </row>
    <row r="29" spans="1:16" ht="46.15" customHeight="1">
      <c r="A29" s="51" t="s">
        <v>34</v>
      </c>
      <c r="B29" s="118" t="str">
        <f>INDEX(Categories!$A$1:$I$151,MATCH(A29,Categories!C:C,),MATCH(Config!$B$2,Categories!$A$1:$I$1,0))</f>
        <v>Reducing Inputs</v>
      </c>
      <c r="C29" s="119" t="str">
        <f>INDEX(Categories!$A$1:$I$151, MATCH(INDEX(Questions!$A$1:$N$200, MATCH(A29&amp;E29,Questions!E:E,0),2),Categories!C:C,0),MATCH(Config!$B$2,Categories!$A$1:$I$1,0))</f>
        <v>Optimising fertilisation</v>
      </c>
      <c r="D29" s="118" t="str">
        <f>INDEX(Categories!$A$1:$I$151, MATCH(INDEX(Questions!$A$1:$N$200, MATCH(A29&amp;E29,Questions!E:E,0),3),Categories!C:C,0),MATCH(Config!$B$2,Categories!$A$1:$I$1,0))</f>
        <v>Precision technology</v>
      </c>
      <c r="E29" s="119">
        <v>28</v>
      </c>
      <c r="F29" s="54">
        <f>MATCH(A29&amp;E29,Questions!$E$1:$E$200,0)</f>
        <v>29</v>
      </c>
      <c r="G29" s="54">
        <f>MATCH(VLOOKUP("Language",Config!$A$2:$B$19,2),Questions!$A$1:$O$1,)</f>
        <v>8</v>
      </c>
      <c r="H29" s="119" t="str" cm="1">
        <f t="array" ref="H29">INDEX(Questions!$A$1:$O$1079,'Reducing Inputs'!F29,'Reducing Inputs'!G29)</f>
        <v>Do you use any management tools to know when it is best to apply nutrients?</v>
      </c>
      <c r="I29" s="54" t="str" cm="1">
        <f t="array" ref="I29">INDEX(Questions!$A$1:$N$1000,F29,6)</f>
        <v>yes_positive_0_100_na</v>
      </c>
      <c r="J29" s="15" t="s">
        <v>2570</v>
      </c>
      <c r="K29" s="61" t="e">
        <f>MATCH(I29&amp;"_"&amp;J29,Dropdown!$A$1:$A$1002,)</f>
        <v>#N/A</v>
      </c>
      <c r="L29" s="164" t="e" cm="1">
        <f t="array" ref="L29">INDEX(Dropdown!$A$1:$F$995,K29,6)</f>
        <v>#N/A</v>
      </c>
      <c r="M29" s="60" t="e" cm="1">
        <f t="array" ref="M29">IF(L29="n.a.",0,INDEX(Questions!$A$1:$Z$1000,F29,26))</f>
        <v>#N/A</v>
      </c>
      <c r="N29" s="60" t="e">
        <f t="shared" si="0"/>
        <v>#N/A</v>
      </c>
      <c r="O29" s="122"/>
      <c r="P29" s="122"/>
    </row>
    <row r="30" spans="1:16" ht="46.15" customHeight="1">
      <c r="A30" s="51" t="s">
        <v>34</v>
      </c>
      <c r="B30" s="118" t="str">
        <f>INDEX(Categories!$A$1:$I$151,MATCH(A30,Categories!C:C,),MATCH(Config!$B$2,Categories!$A$1:$I$1,0))</f>
        <v>Reducing Inputs</v>
      </c>
      <c r="C30" s="119" t="str">
        <f>INDEX(Categories!$A$1:$I$151, MATCH(INDEX(Questions!$A$1:$N$200, MATCH(A30&amp;E30,Questions!E:E,0),2),Categories!C:C,0),MATCH(Config!$B$2,Categories!$A$1:$I$1,0))</f>
        <v>Optimising fertilisation</v>
      </c>
      <c r="D30" s="118" t="str">
        <f>INDEX(Categories!$A$1:$I$151, MATCH(INDEX(Questions!$A$1:$N$200, MATCH(A30&amp;E30,Questions!E:E,0),3),Categories!C:C,0),MATCH(Config!$B$2,Categories!$A$1:$I$1,0))</f>
        <v>Nitrogen plan</v>
      </c>
      <c r="E30" s="119">
        <v>29</v>
      </c>
      <c r="F30" s="54">
        <f>MATCH(A30&amp;E30,Questions!$E$1:$E$200,0)</f>
        <v>30</v>
      </c>
      <c r="G30" s="54">
        <f>MATCH(VLOOKUP("Language",Config!$A$2:$B$19,2),Questions!$A$1:$O$1,)</f>
        <v>8</v>
      </c>
      <c r="H30" s="119" t="str" cm="1">
        <f t="array" ref="H30">INDEX(Questions!$A$1:$O$1079,'Reducing Inputs'!F30,'Reducing Inputs'!G30)</f>
        <v>Do you apply fertilisers according to plant growth phases, respecting periods of higher or lower demand?</v>
      </c>
      <c r="I30" s="54" t="str" cm="1">
        <f t="array" ref="I30">INDEX(Questions!$A$1:$N$1000,F30,6)</f>
        <v>fertilizers_demand</v>
      </c>
      <c r="J30" s="15" t="s">
        <v>2570</v>
      </c>
      <c r="K30" s="61" t="e">
        <f>MATCH(I30&amp;"_"&amp;J30,Dropdown!$A$1:$A$1002,)</f>
        <v>#N/A</v>
      </c>
      <c r="L30" s="164" t="e" cm="1">
        <f t="array" ref="L30">INDEX(Dropdown!$A$1:$F$995,K30,6)</f>
        <v>#N/A</v>
      </c>
      <c r="M30" s="60" t="e" cm="1">
        <f t="array" ref="M30">IF(L30="n.a.",0,INDEX(Questions!$A$1:$Z$1000,F30,26))</f>
        <v>#N/A</v>
      </c>
      <c r="N30" s="60" t="e">
        <f t="shared" si="0"/>
        <v>#N/A</v>
      </c>
      <c r="O30" s="122"/>
      <c r="P30" s="122"/>
    </row>
    <row r="31" spans="1:16" ht="46.15" customHeight="1">
      <c r="A31" s="51" t="s">
        <v>34</v>
      </c>
      <c r="B31" s="118" t="str">
        <f>INDEX(Categories!$A$1:$I$151,MATCH(A31,Categories!C:C,),MATCH(Config!$B$2,Categories!$A$1:$I$1,0))</f>
        <v>Reducing Inputs</v>
      </c>
      <c r="C31" s="119" t="str">
        <f>INDEX(Categories!$A$1:$I$151, MATCH(INDEX(Questions!$A$1:$N$200, MATCH(A31&amp;E31,Questions!E:E,0),2),Categories!C:C,0),MATCH(Config!$B$2,Categories!$A$1:$I$1,0))</f>
        <v>Optimising fertilisation</v>
      </c>
      <c r="D31" s="118" t="str">
        <f>INDEX(Categories!$A$1:$I$151, MATCH(INDEX(Questions!$A$1:$N$200, MATCH(A31&amp;E31,Questions!E:E,0),3),Categories!C:C,0),MATCH(Config!$B$2,Categories!$A$1:$I$1,0))</f>
        <v>Nitrogen plan</v>
      </c>
      <c r="E31" s="119">
        <v>30</v>
      </c>
      <c r="F31" s="54">
        <f>MATCH(A31&amp;E31,Questions!$E$1:$E$200,0)</f>
        <v>31</v>
      </c>
      <c r="G31" s="54">
        <f>MATCH(VLOOKUP("Language",Config!$A$2:$B$19,2),Questions!$A$1:$O$1,)</f>
        <v>8</v>
      </c>
      <c r="H31" s="119" t="str" cm="1">
        <f t="array" ref="H31">INDEX(Questions!$A$1:$O$1079,'Reducing Inputs'!F31,'Reducing Inputs'!G31)</f>
        <v>When using fertilisers, do you take into account the amount of Nmin in the soil in spring?</v>
      </c>
      <c r="I31" s="54" t="str" cm="1">
        <f t="array" ref="I31">INDEX(Questions!$A$1:$N$1000,F31,6)</f>
        <v>fertilizers_demand</v>
      </c>
      <c r="J31" s="15" t="s">
        <v>2570</v>
      </c>
      <c r="K31" s="61" t="e">
        <f>MATCH(I31&amp;"_"&amp;J31,Dropdown!$A$1:$A$1002,)</f>
        <v>#N/A</v>
      </c>
      <c r="L31" s="164" t="e" cm="1">
        <f t="array" ref="L31">INDEX(Dropdown!$A$1:$F$995,K31,6)</f>
        <v>#N/A</v>
      </c>
      <c r="M31" s="60" t="e" cm="1">
        <f t="array" ref="M31">IF(L31="n.a.",0,INDEX(Questions!$A$1:$Z$1000,F31,26))</f>
        <v>#N/A</v>
      </c>
      <c r="N31" s="60" t="e">
        <f t="shared" si="0"/>
        <v>#N/A</v>
      </c>
      <c r="O31" s="122"/>
      <c r="P31" s="122"/>
    </row>
    <row r="32" spans="1:16" ht="46.15" customHeight="1">
      <c r="A32" s="51" t="s">
        <v>34</v>
      </c>
      <c r="B32" s="118" t="str">
        <f>INDEX(Categories!$A$1:$I$151,MATCH(A32,Categories!C:C,),MATCH(Config!$B$2,Categories!$A$1:$I$1,0))</f>
        <v>Reducing Inputs</v>
      </c>
      <c r="C32" s="119" t="str">
        <f>INDEX(Categories!$A$1:$I$151, MATCH(INDEX(Questions!$A$1:$N$200, MATCH(A32&amp;E32,Questions!E:E,0),2),Categories!C:C,0),MATCH(Config!$B$2,Categories!$A$1:$I$1,0))</f>
        <v>Optimising fertilisation</v>
      </c>
      <c r="D32" s="118" t="str">
        <f>INDEX(Categories!$A$1:$I$151, MATCH(INDEX(Questions!$A$1:$N$200, MATCH(A32&amp;E32,Questions!E:E,0),3),Categories!C:C,0),MATCH(Config!$B$2,Categories!$A$1:$I$1,0))</f>
        <v>Chemical Nitrogen</v>
      </c>
      <c r="E32" s="119">
        <v>31</v>
      </c>
      <c r="F32" s="54">
        <f>MATCH(A32&amp;E32,Questions!$E$1:$E$200,0)</f>
        <v>32</v>
      </c>
      <c r="G32" s="54">
        <f>MATCH(VLOOKUP("Language",Config!$A$2:$B$19,2),Questions!$A$1:$O$1,)</f>
        <v>8</v>
      </c>
      <c r="H32" s="119" t="str" cm="1">
        <f t="array" ref="H32">INDEX(Questions!$A$1:$O$1079,'Reducing Inputs'!F32,'Reducing Inputs'!G32)</f>
        <v>How much mineral nitrogen do you spread on your grazed grasslands?</v>
      </c>
      <c r="I32" s="54" t="str" cm="1">
        <f t="array" ref="I32">INDEX(Questions!$A$1:$N$1000,F32,6)</f>
        <v>kg_N_grazingarea</v>
      </c>
      <c r="J32" s="15" t="s">
        <v>2570</v>
      </c>
      <c r="K32" s="61" t="e">
        <f>MATCH(I32&amp;"_"&amp;J32,Dropdown!$A$1:$A$1002,)</f>
        <v>#N/A</v>
      </c>
      <c r="L32" s="164" t="e" cm="1">
        <f t="array" ref="L32">INDEX(Dropdown!$A$1:$F$995,K32,6)</f>
        <v>#N/A</v>
      </c>
      <c r="M32" s="60" t="e" cm="1">
        <f t="array" ref="M32">IF(L32="n.a.",0,INDEX(Questions!$A$1:$Z$1000,F32,26))</f>
        <v>#N/A</v>
      </c>
      <c r="N32" s="60" t="e">
        <f t="shared" si="0"/>
        <v>#N/A</v>
      </c>
      <c r="O32" s="122"/>
      <c r="P32" s="122"/>
    </row>
    <row r="33" spans="1:16" ht="46.15" customHeight="1">
      <c r="A33" s="51" t="s">
        <v>34</v>
      </c>
      <c r="B33" s="118" t="str">
        <f>INDEX(Categories!$A$1:$I$151,MATCH(A33,Categories!C:C,),MATCH(Config!$B$2,Categories!$A$1:$I$1,0))</f>
        <v>Reducing Inputs</v>
      </c>
      <c r="C33" s="119" t="str">
        <f>INDEX(Categories!$A$1:$I$151, MATCH(INDEX(Questions!$A$1:$N$200, MATCH(A33&amp;E33,Questions!E:E,0),2),Categories!C:C,0),MATCH(Config!$B$2,Categories!$A$1:$I$1,0))</f>
        <v>Optimising fertilisation</v>
      </c>
      <c r="D33" s="118" t="str">
        <f>INDEX(Categories!$A$1:$I$151, MATCH(INDEX(Questions!$A$1:$N$200, MATCH(A33&amp;E33,Questions!E:E,0),3),Categories!C:C,0),MATCH(Config!$B$2,Categories!$A$1:$I$1,0))</f>
        <v>Chemical Nitrogen</v>
      </c>
      <c r="E33" s="119">
        <v>32</v>
      </c>
      <c r="F33" s="54">
        <f>MATCH(A33&amp;E33,Questions!$E$1:$E$200,0)</f>
        <v>33</v>
      </c>
      <c r="G33" s="54">
        <f>MATCH(VLOOKUP("Language",Config!$A$2:$B$19,2),Questions!$A$1:$O$1,)</f>
        <v>8</v>
      </c>
      <c r="H33" s="119" t="str" cm="1">
        <f t="array" ref="H33">INDEX(Questions!$A$1:$O$1079,'Reducing Inputs'!F33,'Reducing Inputs'!G33)</f>
        <v>How much mineral nitrogen do you spread on your mown grasslands?</v>
      </c>
      <c r="I33" s="54" t="str" cm="1">
        <f t="array" ref="I33">INDEX(Questions!$A$1:$N$1000,F33,6)</f>
        <v>kg_N_mowingarea</v>
      </c>
      <c r="J33" s="15" t="s">
        <v>2570</v>
      </c>
      <c r="K33" s="61" t="e">
        <f>MATCH(I33&amp;"_"&amp;J33,Dropdown!$A$1:$A$1002,)</f>
        <v>#N/A</v>
      </c>
      <c r="L33" s="164" t="e" cm="1">
        <f t="array" ref="L33">INDEX(Dropdown!$A$1:$F$995,K33,6)</f>
        <v>#N/A</v>
      </c>
      <c r="M33" s="60" t="e" cm="1">
        <f t="array" ref="M33">IF(L33="n.a.",0,INDEX(Questions!$A$1:$Z$1000,F33,26))</f>
        <v>#N/A</v>
      </c>
      <c r="N33" s="60" t="e">
        <f t="shared" si="0"/>
        <v>#N/A</v>
      </c>
      <c r="O33" s="122"/>
      <c r="P33" s="122"/>
    </row>
    <row r="34" spans="1:16" ht="46.15" customHeight="1">
      <c r="P34" s="123"/>
    </row>
  </sheetData>
  <sheetProtection algorithmName="SHA-512" hashValue="OFBosLoaHvAUqCePew6klxErUku2iwk3TC6rcjX1QFqB7yIPOYuShftwbpgSZGo3Aa2Y3hgFPSOAzLc3cF3PNQ==" saltValue="4yqI7oL4LftZC8B823qntQ==" spinCount="100000" sheet="1" formatCells="0" formatColumns="0" formatRows="0"/>
  <hyperlinks>
    <hyperlink ref="Q2" r:id="rId1" xr:uid="{A0C7CB91-6BE6-405E-8CA1-67F82B936D0C}"/>
  </hyperlinks>
  <pageMargins left="0.7" right="0.7" top="0.78740157499999996" bottom="0.78740157499999996" header="0.3" footer="0.3"/>
  <pageSetup paperSize="9" orientation="portrait" r:id="rId2"/>
  <ignoredErrors>
    <ignoredError sqref="L16" evalError="1"/>
  </ignoredErrors>
  <extLst>
    <ext xmlns:x14="http://schemas.microsoft.com/office/spreadsheetml/2009/9/main" uri="{CCE6A557-97BC-4b89-ADB6-D9C93CAAB3DF}">
      <x14:dataValidations xmlns:xm="http://schemas.microsoft.com/office/excel/2006/main" count="32">
        <x14:dataValidation type="list" allowBlank="1" showInputMessage="1" showErrorMessage="1" xr:uid="{8DC5042B-2E30-4489-A4F1-D7EAE941E5DD}">
          <x14:formula1>
            <xm:f>Questions!$Q$2:$X$2</xm:f>
          </x14:formula1>
          <xm:sqref>J2</xm:sqref>
        </x14:dataValidation>
        <x14:dataValidation type="list" allowBlank="1" showInputMessage="1" showErrorMessage="1" xr:uid="{753385DD-3751-4C26-971D-A4E9C7D5D3EC}">
          <x14:formula1>
            <xm:f>Questions!$Q$3:$X$3</xm:f>
          </x14:formula1>
          <xm:sqref>J3</xm:sqref>
        </x14:dataValidation>
        <x14:dataValidation type="list" allowBlank="1" showInputMessage="1" showErrorMessage="1" xr:uid="{9549CF1A-5DFA-4293-BBEF-9DB420EBE7F7}">
          <x14:formula1>
            <xm:f>Questions!$Q$4:$X$4</xm:f>
          </x14:formula1>
          <xm:sqref>J4</xm:sqref>
        </x14:dataValidation>
        <x14:dataValidation type="list" allowBlank="1" showInputMessage="1" showErrorMessage="1" xr:uid="{E357BC78-ABA8-4502-847E-39692510D186}">
          <x14:formula1>
            <xm:f>Questions!$Q$5:$X$5</xm:f>
          </x14:formula1>
          <xm:sqref>J5</xm:sqref>
        </x14:dataValidation>
        <x14:dataValidation type="list" allowBlank="1" showInputMessage="1" showErrorMessage="1" xr:uid="{8BBC7462-64B7-4B4A-98B8-D749A7EF29BB}">
          <x14:formula1>
            <xm:f>Questions!$Q$6:$X$6</xm:f>
          </x14:formula1>
          <xm:sqref>J6</xm:sqref>
        </x14:dataValidation>
        <x14:dataValidation type="list" allowBlank="1" showInputMessage="1" showErrorMessage="1" xr:uid="{B1F4B6E7-5B4E-40D5-989F-1A740750CAEA}">
          <x14:formula1>
            <xm:f>Questions!$Q$7:$X$7</xm:f>
          </x14:formula1>
          <xm:sqref>J7</xm:sqref>
        </x14:dataValidation>
        <x14:dataValidation type="list" allowBlank="1" showInputMessage="1" showErrorMessage="1" xr:uid="{BC91B637-B993-4A79-9FB7-33D91212C05B}">
          <x14:formula1>
            <xm:f>Questions!$Q$8:$X$8</xm:f>
          </x14:formula1>
          <xm:sqref>J8</xm:sqref>
        </x14:dataValidation>
        <x14:dataValidation type="list" allowBlank="1" showInputMessage="1" showErrorMessage="1" xr:uid="{83D4E228-AC48-4A2A-AFEE-BC27B462276B}">
          <x14:formula1>
            <xm:f>Questions!$Q$9:$X$9</xm:f>
          </x14:formula1>
          <xm:sqref>J9</xm:sqref>
        </x14:dataValidation>
        <x14:dataValidation type="list" allowBlank="1" showInputMessage="1" showErrorMessage="1" xr:uid="{9483B9E5-A82E-45F0-844D-F3A37CD7DF89}">
          <x14:formula1>
            <xm:f>Questions!$Q$10:$X$10</xm:f>
          </x14:formula1>
          <xm:sqref>J10</xm:sqref>
        </x14:dataValidation>
        <x14:dataValidation type="list" allowBlank="1" showInputMessage="1" showErrorMessage="1" xr:uid="{31CAF948-FAE7-4598-AB2B-57891A901D03}">
          <x14:formula1>
            <xm:f>Questions!$Q$11:$X$11</xm:f>
          </x14:formula1>
          <xm:sqref>J11</xm:sqref>
        </x14:dataValidation>
        <x14:dataValidation type="list" allowBlank="1" showInputMessage="1" showErrorMessage="1" xr:uid="{17C8E29E-A312-47D6-9208-71181F02F53E}">
          <x14:formula1>
            <xm:f>Questions!$Q$12:$X$12</xm:f>
          </x14:formula1>
          <xm:sqref>J12</xm:sqref>
        </x14:dataValidation>
        <x14:dataValidation type="list" allowBlank="1" showInputMessage="1" showErrorMessage="1" xr:uid="{E633874B-1687-4F3C-B270-F8508C6C4876}">
          <x14:formula1>
            <xm:f>Questions!$Q$13:$X$13</xm:f>
          </x14:formula1>
          <xm:sqref>J13</xm:sqref>
        </x14:dataValidation>
        <x14:dataValidation type="list" allowBlank="1" showInputMessage="1" showErrorMessage="1" xr:uid="{8D166FF1-24E2-4CF9-8382-AD8EAC4FE7AF}">
          <x14:formula1>
            <xm:f>Questions!$Q$14:$X$14</xm:f>
          </x14:formula1>
          <xm:sqref>J14</xm:sqref>
        </x14:dataValidation>
        <x14:dataValidation type="list" allowBlank="1" showInputMessage="1" showErrorMessage="1" xr:uid="{3F897A59-69B1-4CC6-A1B7-7D1ABF9A2683}">
          <x14:formula1>
            <xm:f>Questions!$Q$15:$X$15</xm:f>
          </x14:formula1>
          <xm:sqref>J15</xm:sqref>
        </x14:dataValidation>
        <x14:dataValidation type="list" allowBlank="1" showInputMessage="1" showErrorMessage="1" xr:uid="{9D36891A-7FF8-42D8-84E7-8B80E613C20D}">
          <x14:formula1>
            <xm:f>Questions!$Q$16:$X$16</xm:f>
          </x14:formula1>
          <xm:sqref>J16</xm:sqref>
        </x14:dataValidation>
        <x14:dataValidation type="list" allowBlank="1" showInputMessage="1" showErrorMessage="1" xr:uid="{862A62F0-73F0-4075-B1BB-1B4585C91580}">
          <x14:formula1>
            <xm:f>Questions!$Q$17:$X$17</xm:f>
          </x14:formula1>
          <xm:sqref>J17</xm:sqref>
        </x14:dataValidation>
        <x14:dataValidation type="list" allowBlank="1" showInputMessage="1" showErrorMessage="1" xr:uid="{46DF77CB-6B37-4354-BFB1-123DDF5A3AB3}">
          <x14:formula1>
            <xm:f>Questions!$Q$18:$X$18</xm:f>
          </x14:formula1>
          <xm:sqref>J18</xm:sqref>
        </x14:dataValidation>
        <x14:dataValidation type="list" allowBlank="1" showInputMessage="1" showErrorMessage="1" xr:uid="{B9C38617-2471-42C4-8201-BD669002AAF7}">
          <x14:formula1>
            <xm:f>Questions!$Q$19:$X$19</xm:f>
          </x14:formula1>
          <xm:sqref>J19</xm:sqref>
        </x14:dataValidation>
        <x14:dataValidation type="list" allowBlank="1" showInputMessage="1" showErrorMessage="1" xr:uid="{FB158D27-A799-47F0-9BE2-DB578B532869}">
          <x14:formula1>
            <xm:f>Questions!$Q$20:$X$20</xm:f>
          </x14:formula1>
          <xm:sqref>J20</xm:sqref>
        </x14:dataValidation>
        <x14:dataValidation type="list" allowBlank="1" showInputMessage="1" showErrorMessage="1" xr:uid="{41DADDB6-BC9D-4A71-BC15-5A5B9AB539DC}">
          <x14:formula1>
            <xm:f>Questions!$Q$21:$X$21</xm:f>
          </x14:formula1>
          <xm:sqref>J21</xm:sqref>
        </x14:dataValidation>
        <x14:dataValidation type="list" allowBlank="1" showInputMessage="1" showErrorMessage="1" xr:uid="{E033A252-52CC-4E56-ABF5-99B820F38E4C}">
          <x14:formula1>
            <xm:f>Questions!$Q$22:$X$22</xm:f>
          </x14:formula1>
          <xm:sqref>J22</xm:sqref>
        </x14:dataValidation>
        <x14:dataValidation type="list" allowBlank="1" showInputMessage="1" showErrorMessage="1" xr:uid="{19686101-C124-4F20-AFBE-6008DB9D154C}">
          <x14:formula1>
            <xm:f>Questions!$Q$24:$X$24</xm:f>
          </x14:formula1>
          <xm:sqref>J24</xm:sqref>
        </x14:dataValidation>
        <x14:dataValidation type="list" allowBlank="1" showInputMessage="1" showErrorMessage="1" xr:uid="{795822D0-9FC8-4CB7-85B5-4028F11136D2}">
          <x14:formula1>
            <xm:f>Questions!$Q$25:$X$25</xm:f>
          </x14:formula1>
          <xm:sqref>J25</xm:sqref>
        </x14:dataValidation>
        <x14:dataValidation type="list" allowBlank="1" showInputMessage="1" showErrorMessage="1" xr:uid="{0006CBF6-FF28-488D-B92C-92AA58A4CE8C}">
          <x14:formula1>
            <xm:f>Questions!$Q$26:$X$26</xm:f>
          </x14:formula1>
          <xm:sqref>J26</xm:sqref>
        </x14:dataValidation>
        <x14:dataValidation type="list" allowBlank="1" showInputMessage="1" showErrorMessage="1" xr:uid="{AEDC1760-B3BE-4E9D-A1C9-416A97F0ADFE}">
          <x14:formula1>
            <xm:f>Questions!$Q$27:$X$27</xm:f>
          </x14:formula1>
          <xm:sqref>J27</xm:sqref>
        </x14:dataValidation>
        <x14:dataValidation type="list" allowBlank="1" showInputMessage="1" showErrorMessage="1" xr:uid="{6F6A0EBB-CD7E-4A30-A060-A9D6EF745AA2}">
          <x14:formula1>
            <xm:f>Questions!$Q$28:$X$28</xm:f>
          </x14:formula1>
          <xm:sqref>J28:J29</xm:sqref>
        </x14:dataValidation>
        <x14:dataValidation type="list" allowBlank="1" showInputMessage="1" showErrorMessage="1" xr:uid="{E756A69D-F2F8-44B0-B917-6B5C943704E2}">
          <x14:formula1>
            <xm:f>Questions!$Q$30:$X$30</xm:f>
          </x14:formula1>
          <xm:sqref>J30</xm:sqref>
        </x14:dataValidation>
        <x14:dataValidation type="list" allowBlank="1" showInputMessage="1" showErrorMessage="1" xr:uid="{D9AC5F96-0235-45EC-AF16-753A4C69D088}">
          <x14:formula1>
            <xm:f>Questions!$Q$31:$X$31</xm:f>
          </x14:formula1>
          <xm:sqref>J31</xm:sqref>
        </x14:dataValidation>
        <x14:dataValidation type="list" allowBlank="1" showInputMessage="1" showErrorMessage="1" xr:uid="{F195C05D-956E-4144-8542-D79BC0B39541}">
          <x14:formula1>
            <xm:f>Questions!$Q$32:$X$32</xm:f>
          </x14:formula1>
          <xm:sqref>J32</xm:sqref>
        </x14:dataValidation>
        <x14:dataValidation type="list" allowBlank="1" showInputMessage="1" showErrorMessage="1" xr:uid="{24861740-1A6A-42A8-850B-CC63366DEF02}">
          <x14:formula1>
            <xm:f>Questions!$Q$33:$X$33</xm:f>
          </x14:formula1>
          <xm:sqref>J33</xm:sqref>
        </x14:dataValidation>
        <x14:dataValidation type="list" allowBlank="1" showInputMessage="1" showErrorMessage="1" xr:uid="{CA5AC46B-8F40-457E-882B-1B9F43865486}">
          <x14:formula1>
            <xm:f>Questions!$Q$29:$X$29</xm:f>
          </x14:formula1>
          <xm:sqref>J29</xm:sqref>
        </x14:dataValidation>
        <x14:dataValidation type="list" allowBlank="1" showInputMessage="1" showErrorMessage="1" xr:uid="{A6C44313-842C-4EB1-B684-20F66F7861FF}">
          <x14:formula1>
            <xm:f>Questions!$Q$23:$X$23</xm:f>
          </x14:formula1>
          <xm:sqref>J23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96467-1C89-4F9B-8812-0CF3D988BCDD}">
  <dimension ref="A1:Q22"/>
  <sheetViews>
    <sheetView topLeftCell="B1" zoomScaleNormal="100" workbookViewId="0">
      <pane ySplit="1" topLeftCell="A2" activePane="bottomLeft" state="frozen"/>
      <selection pane="bottomLeft" activeCell="Q4" sqref="Q4"/>
    </sheetView>
  </sheetViews>
  <sheetFormatPr defaultColWidth="11.54296875" defaultRowHeight="46.15" customHeight="1"/>
  <cols>
    <col min="1" max="1" width="10.54296875" style="18" hidden="1" customWidth="1"/>
    <col min="2" max="2" width="18.7265625" style="18" hidden="1" customWidth="1"/>
    <col min="3" max="3" width="20.7265625" style="18" customWidth="1"/>
    <col min="4" max="4" width="18.7265625" style="18" customWidth="1"/>
    <col min="5" max="5" width="4" style="18" bestFit="1" customWidth="1"/>
    <col min="6" max="6" width="6.1796875" style="67" hidden="1" customWidth="1"/>
    <col min="7" max="7" width="4.7265625" style="67" hidden="1" customWidth="1"/>
    <col min="8" max="8" width="150.7265625" style="20" customWidth="1"/>
    <col min="9" max="9" width="18.26953125" style="67" hidden="1" customWidth="1"/>
    <col min="10" max="10" width="19.7265625" style="49" bestFit="1" customWidth="1"/>
    <col min="11" max="11" width="6.7265625" style="67" hidden="1" customWidth="1"/>
    <col min="12" max="12" width="13.453125" style="169" hidden="1" customWidth="1"/>
    <col min="13" max="13" width="13.453125" style="73" hidden="1" customWidth="1"/>
    <col min="14" max="14" width="25.7265625" style="73" hidden="1" customWidth="1"/>
    <col min="15" max="15" width="9.54296875" style="18" bestFit="1" customWidth="1"/>
    <col min="16" max="16" width="7.7265625" style="18" customWidth="1"/>
    <col min="17" max="17" width="86.08984375" style="18" customWidth="1"/>
    <col min="18" max="16384" width="11.54296875" style="18"/>
  </cols>
  <sheetData>
    <row r="1" spans="1:17" s="16" customFormat="1" ht="46.15" customHeight="1">
      <c r="A1" s="124" t="s">
        <v>20</v>
      </c>
      <c r="B1" s="124" t="s">
        <v>21</v>
      </c>
      <c r="C1" s="124" t="s">
        <v>22</v>
      </c>
      <c r="D1" s="124" t="s">
        <v>23</v>
      </c>
      <c r="E1" s="124" t="s">
        <v>24</v>
      </c>
      <c r="F1" s="64" t="s">
        <v>25</v>
      </c>
      <c r="G1" s="64" t="s">
        <v>26</v>
      </c>
      <c r="H1" s="125" t="s">
        <v>27</v>
      </c>
      <c r="I1" s="64" t="s">
        <v>28</v>
      </c>
      <c r="J1" s="63" t="s">
        <v>29</v>
      </c>
      <c r="K1" s="64" t="s">
        <v>25</v>
      </c>
      <c r="L1" s="166" t="s">
        <v>30</v>
      </c>
      <c r="M1" s="68" t="s">
        <v>31</v>
      </c>
      <c r="N1" s="69" t="s">
        <v>32</v>
      </c>
      <c r="O1" s="126" t="s">
        <v>33</v>
      </c>
      <c r="P1" s="127" t="e">
        <f>SUMPRODUCT(M:M,L:L)/SUM(M:M)</f>
        <v>#N/A</v>
      </c>
      <c r="Q1" s="202" t="s">
        <v>2596</v>
      </c>
    </row>
    <row r="2" spans="1:17" ht="46.15" customHeight="1">
      <c r="A2" s="128" t="s">
        <v>55</v>
      </c>
      <c r="B2" s="128" t="str">
        <f>INDEX(Categories!$A$1:$I$151,MATCH(A2,Categories!C:C,),MATCH(Config!$B$2,Categories!$A$1:$I$1,0))</f>
        <v>Enhancing Diversity</v>
      </c>
      <c r="C2" s="128" t="str">
        <f>INDEX(Categories!$A$1:$I$151, MATCH(INDEX(Questions!$A$1:$N$200, MATCH(A2&amp;E2,Questions!E:E,0),2),Categories!C:C,0),MATCH(Config!$B$2,Categories!$A$1:$I$1,0))</f>
        <v>Diversity of production</v>
      </c>
      <c r="D2" s="128" t="str">
        <f>INDEX(Categories!$A$1:$I$151, MATCH(INDEX(Questions!$A$1:$N$200, MATCH(A2&amp;E2,Questions!E:E,0),3),Categories!C:C,0),MATCH(Config!$B$2,Categories!$A$1:$I$1,0))</f>
        <v>Grassland</v>
      </c>
      <c r="E2" s="128">
        <v>1</v>
      </c>
      <c r="F2" s="65">
        <f>MATCH(A2&amp;E2,Questions!$E$1:$E$90,0)</f>
        <v>34</v>
      </c>
      <c r="G2" s="65">
        <f>MATCH(VLOOKUP("Language",Config!$A$2:$B$19,2),Questions!$A$1:$O$1,)</f>
        <v>8</v>
      </c>
      <c r="H2" s="128" t="str" cm="1">
        <f t="array" ref="H2">INDEX(Questions!$A$1:$O$1079,'Enhancing Diversity'!F2,'Enhancing Diversity'!G2)</f>
        <v xml:space="preserve">Do you choose multiple pasture species to graze for as long as possible in your natural conditions? </v>
      </c>
      <c r="I2" s="65" t="str" cm="1">
        <f t="array" ref="I2">INDEX(Questions!$A$1:$N$1000,F2,6)</f>
        <v>yes_positive_0_100</v>
      </c>
      <c r="J2" s="17" t="s">
        <v>2570</v>
      </c>
      <c r="K2" s="70" t="e">
        <f>MATCH(I2&amp;"_"&amp;J2,Dropdown!$A$1:$A$1002,)</f>
        <v>#N/A</v>
      </c>
      <c r="L2" s="167" t="e" cm="1">
        <f t="array" ref="L2">INDEX(Dropdown!$A$1:$F$995,K2,6)</f>
        <v>#N/A</v>
      </c>
      <c r="M2" s="71" t="e" cm="1">
        <f t="array" ref="M2">IF(L2="n.a.",0,INDEX(Questions!$A$1:$Z$1000,F2,26))</f>
        <v>#N/A</v>
      </c>
      <c r="N2" s="71" t="e">
        <f>IF(M2=0,0,L2*M2)</f>
        <v>#N/A</v>
      </c>
      <c r="O2" s="129"/>
      <c r="P2" s="129"/>
      <c r="Q2" s="203" t="s">
        <v>2573</v>
      </c>
    </row>
    <row r="3" spans="1:17" ht="46.15" customHeight="1">
      <c r="A3" s="128" t="s">
        <v>55</v>
      </c>
      <c r="B3" s="128" t="str">
        <f>INDEX(Categories!$A$1:$I$151,MATCH(A3,Categories!C:C,),MATCH(Config!$B$2,Categories!$A$1:$I$1,0))</f>
        <v>Enhancing Diversity</v>
      </c>
      <c r="C3" s="128" t="str">
        <f>INDEX(Categories!$A$1:$I$151, MATCH(INDEX(Questions!$A$1:$N$200, MATCH(A3&amp;E3,Questions!E:E,0),2),Categories!C:C,0),MATCH(Config!$B$2,Categories!$A$1:$I$1,0))</f>
        <v>Diversity of production</v>
      </c>
      <c r="D3" s="128" t="str">
        <f>INDEX(Categories!$A$1:$I$151, MATCH(INDEX(Questions!$A$1:$N$200, MATCH(A3&amp;E3,Questions!E:E,0),3),Categories!C:C,0),MATCH(Config!$B$2,Categories!$A$1:$I$1,0))</f>
        <v>Grassland</v>
      </c>
      <c r="E3" s="130">
        <v>2</v>
      </c>
      <c r="F3" s="66">
        <f>MATCH(A3&amp;E3,Questions!$E$1:$E$90,0)</f>
        <v>35</v>
      </c>
      <c r="G3" s="66">
        <f>MATCH(VLOOKUP("Language",Config!$A$2:$B$19,2),Questions!$A$1:$O$1,)</f>
        <v>8</v>
      </c>
      <c r="H3" s="130" t="str" cm="1">
        <f t="array" ref="H3">INDEX(Questions!$A$1:$O$1079,'Enhancing Diversity'!F3,'Enhancing Diversity'!G3)</f>
        <v>Do you use multiple varieties of the same species in your grass seed mixtures (seeded grasslands)?</v>
      </c>
      <c r="I3" s="66" t="str" cm="1">
        <f t="array" ref="I3">INDEX(Questions!$A$1:$N$1000,F3,6)</f>
        <v>yes_positive_0_100</v>
      </c>
      <c r="J3" s="19" t="s">
        <v>2570</v>
      </c>
      <c r="K3" s="72" t="e">
        <f>MATCH(I3&amp;"_"&amp;J3,Dropdown!$A$1:$A$1002,)</f>
        <v>#N/A</v>
      </c>
      <c r="L3" s="168" t="e" cm="1">
        <f t="array" ref="L3">INDEX(Dropdown!$A$1:$F$995,K3,6)</f>
        <v>#N/A</v>
      </c>
      <c r="M3" s="71" t="e" cm="1">
        <f t="array" ref="M3">IF(L3="n.a.",0,INDEX(Questions!$A$1:$Z$1000,F3,26))</f>
        <v>#N/A</v>
      </c>
      <c r="N3" s="71" t="e">
        <f t="shared" ref="N3:N22" si="0">IF(M3=0,0,L3*M3)</f>
        <v>#N/A</v>
      </c>
      <c r="O3" s="129"/>
      <c r="P3" s="129"/>
    </row>
    <row r="4" spans="1:17" ht="46.15" customHeight="1">
      <c r="A4" s="128" t="s">
        <v>55</v>
      </c>
      <c r="B4" s="128" t="str">
        <f>INDEX(Categories!$A$1:$I$151,MATCH(A4,Categories!C:C,),MATCH(Config!$B$2,Categories!$A$1:$I$1,0))</f>
        <v>Enhancing Diversity</v>
      </c>
      <c r="C4" s="128" t="str">
        <f>INDEX(Categories!$A$1:$I$151, MATCH(INDEX(Questions!$A$1:$N$200, MATCH(A4&amp;E4,Questions!E:E,0),2),Categories!C:C,0),MATCH(Config!$B$2,Categories!$A$1:$I$1,0))</f>
        <v>Diversity of production</v>
      </c>
      <c r="D4" s="128" t="str">
        <f>INDEX(Categories!$A$1:$I$151, MATCH(INDEX(Questions!$A$1:$N$200, MATCH(A4&amp;E4,Questions!E:E,0),3),Categories!C:C,0),MATCH(Config!$B$2,Categories!$A$1:$I$1,0))</f>
        <v>Grassland</v>
      </c>
      <c r="E4" s="130">
        <v>3</v>
      </c>
      <c r="F4" s="66">
        <f>MATCH(A4&amp;E4,Questions!$E$1:$E$90,0)</f>
        <v>36</v>
      </c>
      <c r="G4" s="66">
        <f>MATCH(VLOOKUP("Language",Config!$A$2:$B$19,2),Questions!$A$1:$O$1,)</f>
        <v>8</v>
      </c>
      <c r="H4" s="130" t="str" cm="1">
        <f t="array" ref="H4">INDEX(Questions!$A$1:$O$1079,'Enhancing Diversity'!F4,'Enhancing Diversity'!G4)</f>
        <v>Do you incorporate other species than grass/legumes in your seed grasslands? (eg chicory, plantain…)</v>
      </c>
      <c r="I4" s="66" t="str" cm="1">
        <f t="array" ref="I4">INDEX(Questions!$A$1:$N$1000,F4,6)</f>
        <v>yes_positive_0_100</v>
      </c>
      <c r="J4" s="19" t="s">
        <v>2570</v>
      </c>
      <c r="K4" s="72" t="e">
        <f>MATCH(I4&amp;"_"&amp;J4,Dropdown!$A$1:$A$1002,)</f>
        <v>#N/A</v>
      </c>
      <c r="L4" s="168" t="e" cm="1">
        <f t="array" ref="L4">INDEX(Dropdown!$A$1:$F$995,K4,6)</f>
        <v>#N/A</v>
      </c>
      <c r="M4" s="71" t="e" cm="1">
        <f t="array" ref="M4">IF(L4="n.a.",0,INDEX(Questions!$A$1:$Z$1000,F4,26))</f>
        <v>#N/A</v>
      </c>
      <c r="N4" s="71" t="e">
        <f t="shared" si="0"/>
        <v>#N/A</v>
      </c>
      <c r="O4" s="129"/>
      <c r="P4" s="129"/>
    </row>
    <row r="5" spans="1:17" ht="46.15" customHeight="1">
      <c r="A5" s="128" t="s">
        <v>55</v>
      </c>
      <c r="B5" s="128" t="str">
        <f>INDEX(Categories!$A$1:$I$151,MATCH(A5,Categories!C:C,),MATCH(Config!$B$2,Categories!$A$1:$I$1,0))</f>
        <v>Enhancing Diversity</v>
      </c>
      <c r="C5" s="128" t="str">
        <f>INDEX(Categories!$A$1:$I$151, MATCH(INDEX(Questions!$A$1:$N$200, MATCH(A5&amp;E5,Questions!E:E,0),2),Categories!C:C,0),MATCH(Config!$B$2,Categories!$A$1:$I$1,0))</f>
        <v>Diversity of production</v>
      </c>
      <c r="D5" s="128" t="str">
        <f>INDEX(Categories!$A$1:$I$151, MATCH(INDEX(Questions!$A$1:$N$200, MATCH(A5&amp;E5,Questions!E:E,0),3),Categories!C:C,0),MATCH(Config!$B$2,Categories!$A$1:$I$1,0))</f>
        <v>Grassland</v>
      </c>
      <c r="E5" s="130">
        <v>4</v>
      </c>
      <c r="F5" s="66">
        <f>MATCH(A5&amp;E5,Questions!$E$1:$E$90,0)</f>
        <v>37</v>
      </c>
      <c r="G5" s="66">
        <f>MATCH(VLOOKUP("Language",Config!$A$2:$B$19,2),Questions!$A$1:$O$1,)</f>
        <v>8</v>
      </c>
      <c r="H5" s="130" t="str" cm="1">
        <f t="array" ref="H5">INDEX(Questions!$A$1:$O$1079,'Enhancing Diversity'!F5,'Enhancing Diversity'!G5)</f>
        <v>Do you reduce your reliance on mineral nitrogen by incorporating legumes and/or by utilising organic nutrients?</v>
      </c>
      <c r="I5" s="66" t="str" cm="1">
        <f t="array" ref="I5">INDEX(Questions!$A$1:$N$1000,F5,6)</f>
        <v>yes_positive_0_100_na</v>
      </c>
      <c r="J5" s="19" t="s">
        <v>2570</v>
      </c>
      <c r="K5" s="72" t="e">
        <f>MATCH(I5&amp;"_"&amp;J5,Dropdown!$A$1:$A$1002,)</f>
        <v>#N/A</v>
      </c>
      <c r="L5" s="168" t="e" cm="1">
        <f t="array" ref="L5">INDEX(Dropdown!$A$1:$F$995,K5,6)</f>
        <v>#N/A</v>
      </c>
      <c r="M5" s="71" t="e" cm="1">
        <f t="array" ref="M5">IF(L5="n.a.",0,INDEX(Questions!$A$1:$Z$1000,F5,26))</f>
        <v>#N/A</v>
      </c>
      <c r="N5" s="71" t="e">
        <f t="shared" si="0"/>
        <v>#N/A</v>
      </c>
      <c r="O5" s="129"/>
      <c r="P5" s="129"/>
    </row>
    <row r="6" spans="1:17" ht="46.15" customHeight="1">
      <c r="A6" s="128" t="s">
        <v>55</v>
      </c>
      <c r="B6" s="128" t="str">
        <f>INDEX(Categories!$A$1:$I$151,MATCH(A6,Categories!C:C,),MATCH(Config!$B$2,Categories!$A$1:$I$1,0))</f>
        <v>Enhancing Diversity</v>
      </c>
      <c r="C6" s="128" t="str">
        <f>INDEX(Categories!$A$1:$I$151, MATCH(INDEX(Questions!$A$1:$N$200, MATCH(A6&amp;E6,Questions!E:E,0),2),Categories!C:C,0),MATCH(Config!$B$2,Categories!$A$1:$I$1,0))</f>
        <v>Diversity of production</v>
      </c>
      <c r="D6" s="128" t="str">
        <f>INDEX(Categories!$A$1:$I$151, MATCH(INDEX(Questions!$A$1:$N$200, MATCH(A6&amp;E6,Questions!E:E,0),3),Categories!C:C,0),MATCH(Config!$B$2,Categories!$A$1:$I$1,0))</f>
        <v>Grassland</v>
      </c>
      <c r="E6" s="130">
        <v>5</v>
      </c>
      <c r="F6" s="66">
        <f>MATCH(A6&amp;E6,Questions!$E$1:$E$90,0)</f>
        <v>38</v>
      </c>
      <c r="G6" s="66">
        <f>MATCH(VLOOKUP("Language",Config!$A$2:$B$19,2),Questions!$A$1:$O$1,)</f>
        <v>8</v>
      </c>
      <c r="H6" s="130" t="str" cm="1">
        <f t="array" ref="H6">INDEX(Questions!$A$1:$O$1079,'Enhancing Diversity'!F6,'Enhancing Diversity'!G6)</f>
        <v>Do you use external farm areas to extend your seasonal grazing areas?</v>
      </c>
      <c r="I6" s="66" t="str" cm="1">
        <f t="array" ref="I6">INDEX(Questions!$A$1:$N$1000,F6,6)</f>
        <v>yes_positive_0_100</v>
      </c>
      <c r="J6" s="19" t="s">
        <v>2570</v>
      </c>
      <c r="K6" s="72" t="e">
        <f>MATCH(I6&amp;"_"&amp;J6,Dropdown!$A$1:$A$1002,)</f>
        <v>#N/A</v>
      </c>
      <c r="L6" s="168" t="e" cm="1">
        <f t="array" ref="L6">INDEX(Dropdown!$A$1:$F$995,K6,6)</f>
        <v>#N/A</v>
      </c>
      <c r="M6" s="71" t="e" cm="1">
        <f t="array" ref="M6">IF(L6="n.a.",0,INDEX(Questions!$A$1:$Z$1000,F6,26))</f>
        <v>#N/A</v>
      </c>
      <c r="N6" s="71" t="e">
        <f t="shared" si="0"/>
        <v>#N/A</v>
      </c>
      <c r="O6" s="129"/>
      <c r="P6" s="129"/>
    </row>
    <row r="7" spans="1:17" ht="46.15" customHeight="1">
      <c r="A7" s="128" t="s">
        <v>55</v>
      </c>
      <c r="B7" s="128" t="str">
        <f>INDEX(Categories!$A$1:$I$151,MATCH(A7,Categories!C:C,),MATCH(Config!$B$2,Categories!$A$1:$I$1,0))</f>
        <v>Enhancing Diversity</v>
      </c>
      <c r="C7" s="128" t="str">
        <f>INDEX(Categories!$A$1:$I$151, MATCH(INDEX(Questions!$A$1:$N$200, MATCH(A7&amp;E7,Questions!E:E,0),2),Categories!C:C,0),MATCH(Config!$B$2,Categories!$A$1:$I$1,0))</f>
        <v>Diversity of production</v>
      </c>
      <c r="D7" s="128" t="str">
        <f>INDEX(Categories!$A$1:$I$151, MATCH(INDEX(Questions!$A$1:$N$200, MATCH(A7&amp;E7,Questions!E:E,0),3),Categories!C:C,0),MATCH(Config!$B$2,Categories!$A$1:$I$1,0))</f>
        <v>Grazing animals</v>
      </c>
      <c r="E7" s="130">
        <v>6</v>
      </c>
      <c r="F7" s="66">
        <f>MATCH(A7&amp;E7,Questions!$E$1:$E$90,0)</f>
        <v>39</v>
      </c>
      <c r="G7" s="66">
        <f>MATCH(VLOOKUP("Language",Config!$A$2:$B$19,2),Questions!$A$1:$O$1,)</f>
        <v>8</v>
      </c>
      <c r="H7" s="130" t="str" cm="1">
        <f t="array" ref="H7">INDEX(Questions!$A$1:$O$1079,'Enhancing Diversity'!F7,'Enhancing Diversity'!G7)</f>
        <v>Do your final products come from different grazing animal species (eg cow, sheep…)?</v>
      </c>
      <c r="I7" s="66" t="str" cm="1">
        <f t="array" ref="I7">INDEX(Questions!$A$1:$N$1000,F7,6)</f>
        <v>yes_positive_0_100</v>
      </c>
      <c r="J7" s="19" t="s">
        <v>2570</v>
      </c>
      <c r="K7" s="72" t="e">
        <f>MATCH(I7&amp;"_"&amp;J7,Dropdown!$A$1:$A$1002,)</f>
        <v>#N/A</v>
      </c>
      <c r="L7" s="168" t="e" cm="1">
        <f t="array" ref="L7">INDEX(Dropdown!$A$1:$F$995,K7,6)</f>
        <v>#N/A</v>
      </c>
      <c r="M7" s="71" t="e" cm="1">
        <f t="array" ref="M7">IF(L7="n.a.",0,INDEX(Questions!$A$1:$Z$1000,F7,26))</f>
        <v>#N/A</v>
      </c>
      <c r="N7" s="71" t="e">
        <f t="shared" si="0"/>
        <v>#N/A</v>
      </c>
      <c r="O7" s="129"/>
      <c r="P7" s="129"/>
    </row>
    <row r="8" spans="1:17" ht="46.15" customHeight="1">
      <c r="A8" s="128" t="s">
        <v>55</v>
      </c>
      <c r="B8" s="128" t="str">
        <f>INDEX(Categories!$A$1:$I$151,MATCH(A8,Categories!C:C,),MATCH(Config!$B$2,Categories!$A$1:$I$1,0))</f>
        <v>Enhancing Diversity</v>
      </c>
      <c r="C8" s="128" t="str">
        <f>INDEX(Categories!$A$1:$I$151, MATCH(INDEX(Questions!$A$1:$N$200, MATCH(A8&amp;E8,Questions!E:E,0),2),Categories!C:C,0),MATCH(Config!$B$2,Categories!$A$1:$I$1,0))</f>
        <v>Diversity of production</v>
      </c>
      <c r="D8" s="128" t="str">
        <f>INDEX(Categories!$A$1:$I$151, MATCH(INDEX(Questions!$A$1:$N$200, MATCH(A8&amp;E8,Questions!E:E,0),3),Categories!C:C,0),MATCH(Config!$B$2,Categories!$A$1:$I$1,0))</f>
        <v>Grazing animals</v>
      </c>
      <c r="E8" s="130">
        <v>7</v>
      </c>
      <c r="F8" s="66">
        <f>MATCH(A8&amp;E8,Questions!$E$1:$E$90,0)</f>
        <v>40</v>
      </c>
      <c r="G8" s="66">
        <f>MATCH(VLOOKUP("Language",Config!$A$2:$B$19,2),Questions!$A$1:$O$1,)</f>
        <v>8</v>
      </c>
      <c r="H8" s="130" t="str" cm="1">
        <f t="array" ref="H8">INDEX(Questions!$A$1:$O$1079,'Enhancing Diversity'!F8,'Enhancing Diversity'!G8)</f>
        <v>Do you practice co-grazing with different grazing species? (Co-grazing: A method of utilizing two or more groups of animals, usually with different nutritional requirements, to  graze at the same time on the same land area).</v>
      </c>
      <c r="I8" s="66" t="str" cm="1">
        <f t="array" ref="I8">INDEX(Questions!$A$1:$N$1000,F8,6)</f>
        <v>yes_positive_0_100</v>
      </c>
      <c r="J8" s="19" t="s">
        <v>2570</v>
      </c>
      <c r="K8" s="72" t="e">
        <f>MATCH(I8&amp;"_"&amp;J8,Dropdown!$A$1:$A$1002,)</f>
        <v>#N/A</v>
      </c>
      <c r="L8" s="168" t="e" cm="1">
        <f t="array" ref="L8">INDEX(Dropdown!$A$1:$F$995,K8,6)</f>
        <v>#N/A</v>
      </c>
      <c r="M8" s="71" t="e" cm="1">
        <f t="array" ref="M8">IF(L8="n.a.",0,INDEX(Questions!$A$1:$Z$1000,F8,26))</f>
        <v>#N/A</v>
      </c>
      <c r="N8" s="71" t="e">
        <f t="shared" si="0"/>
        <v>#N/A</v>
      </c>
      <c r="O8" s="129"/>
      <c r="P8" s="129"/>
    </row>
    <row r="9" spans="1:17" ht="46.15" customHeight="1">
      <c r="A9" s="128" t="s">
        <v>55</v>
      </c>
      <c r="B9" s="128" t="str">
        <f>INDEX(Categories!$A$1:$I$151,MATCH(A9,Categories!C:C,),MATCH(Config!$B$2,Categories!$A$1:$I$1,0))</f>
        <v>Enhancing Diversity</v>
      </c>
      <c r="C9" s="128" t="str">
        <f>INDEX(Categories!$A$1:$I$151, MATCH(INDEX(Questions!$A$1:$N$200, MATCH(A9&amp;E9,Questions!E:E,0),2),Categories!C:C,0),MATCH(Config!$B$2,Categories!$A$1:$I$1,0))</f>
        <v>Diversity of production</v>
      </c>
      <c r="D9" s="128" t="str">
        <f>INDEX(Categories!$A$1:$I$151, MATCH(INDEX(Questions!$A$1:$N$200, MATCH(A9&amp;E9,Questions!E:E,0),3),Categories!C:C,0),MATCH(Config!$B$2,Categories!$A$1:$I$1,0))</f>
        <v>Grazing animals</v>
      </c>
      <c r="E9" s="130">
        <v>8</v>
      </c>
      <c r="F9" s="66">
        <f>MATCH(A9&amp;E9,Questions!$E$1:$E$90,0)</f>
        <v>41</v>
      </c>
      <c r="G9" s="66">
        <f>MATCH(VLOOKUP("Language",Config!$A$2:$B$19,2),Questions!$A$1:$O$1,)</f>
        <v>8</v>
      </c>
      <c r="H9" s="130" t="str" cm="1">
        <f t="array" ref="H9">INDEX(Questions!$A$1:$O$1079,'Enhancing Diversity'!F9,'Enhancing Diversity'!G9)</f>
        <v>Do you use a leader-follower system in grazing? (Leader-follower grazing is where a priority animal species graze the best grass and the follower animal species tidy up behind them).</v>
      </c>
      <c r="I9" s="66" t="str" cm="1">
        <f t="array" ref="I9">INDEX(Questions!$A$1:$N$1000,F9,6)</f>
        <v>yes_positive_0_100</v>
      </c>
      <c r="J9" s="19" t="s">
        <v>2570</v>
      </c>
      <c r="K9" s="72" t="e">
        <f>MATCH(I9&amp;"_"&amp;J9,Dropdown!$A$1:$A$1002,)</f>
        <v>#N/A</v>
      </c>
      <c r="L9" s="168" t="e" cm="1">
        <f t="array" ref="L9">INDEX(Dropdown!$A$1:$F$995,K9,6)</f>
        <v>#N/A</v>
      </c>
      <c r="M9" s="71" t="e" cm="1">
        <f t="array" ref="M9">IF(L9="n.a.",0,INDEX(Questions!$A$1:$Z$1000,F9,26))</f>
        <v>#N/A</v>
      </c>
      <c r="N9" s="71" t="e">
        <f t="shared" si="0"/>
        <v>#N/A</v>
      </c>
      <c r="O9" s="129"/>
      <c r="P9" s="129"/>
    </row>
    <row r="10" spans="1:17" ht="46.15" customHeight="1">
      <c r="A10" s="128" t="s">
        <v>55</v>
      </c>
      <c r="B10" s="128" t="str">
        <f>INDEX(Categories!$A$1:$I$151,MATCH(A10,Categories!C:C,),MATCH(Config!$B$2,Categories!$A$1:$I$1,0))</f>
        <v>Enhancing Diversity</v>
      </c>
      <c r="C10" s="128" t="str">
        <f>INDEX(Categories!$A$1:$I$151, MATCH(INDEX(Questions!$A$1:$N$200, MATCH(A10&amp;E10,Questions!E:E,0),2),Categories!C:C,0),MATCH(Config!$B$2,Categories!$A$1:$I$1,0))</f>
        <v>Diversity of production</v>
      </c>
      <c r="D10" s="128" t="str">
        <f>INDEX(Categories!$A$1:$I$151, MATCH(INDEX(Questions!$A$1:$N$200, MATCH(A10&amp;E10,Questions!E:E,0),3),Categories!C:C,0),MATCH(Config!$B$2,Categories!$A$1:$I$1,0))</f>
        <v>Grazing animals</v>
      </c>
      <c r="E10" s="130">
        <v>9</v>
      </c>
      <c r="F10" s="66">
        <f>MATCH(A10&amp;E10,Questions!$E$1:$E$90,0)</f>
        <v>42</v>
      </c>
      <c r="G10" s="66">
        <f>MATCH(VLOOKUP("Language",Config!$A$2:$B$19,2),Questions!$A$1:$O$1,)</f>
        <v>8</v>
      </c>
      <c r="H10" s="130" t="str" cm="1">
        <f t="array" ref="H10">INDEX(Questions!$A$1:$O$1079,'Enhancing Diversity'!F10,'Enhancing Diversity'!G10)</f>
        <v>Are your animal species/breeds adapted to your local conditions for grazing? (eg. steep; wet; dry; cold,.. etc )</v>
      </c>
      <c r="I10" s="66" t="str" cm="1">
        <f t="array" ref="I10">INDEX(Questions!$A$1:$N$1000,F10,6)</f>
        <v>yes_positive_0_100</v>
      </c>
      <c r="J10" s="19" t="s">
        <v>2570</v>
      </c>
      <c r="K10" s="72" t="e">
        <f>MATCH(I10&amp;"_"&amp;J10,Dropdown!$A$1:$A$1002,)</f>
        <v>#N/A</v>
      </c>
      <c r="L10" s="168" t="e" cm="1">
        <f t="array" ref="L10">INDEX(Dropdown!$A$1:$F$995,K10,6)</f>
        <v>#N/A</v>
      </c>
      <c r="M10" s="71" t="e" cm="1">
        <f t="array" ref="M10">IF(L10="n.a.",0,INDEX(Questions!$A$1:$Z$1000,F10,26))</f>
        <v>#N/A</v>
      </c>
      <c r="N10" s="71" t="e">
        <f t="shared" si="0"/>
        <v>#N/A</v>
      </c>
      <c r="O10" s="129"/>
      <c r="P10" s="129"/>
    </row>
    <row r="11" spans="1:17" ht="46.15" customHeight="1">
      <c r="A11" s="128" t="s">
        <v>55</v>
      </c>
      <c r="B11" s="128" t="str">
        <f>INDEX(Categories!$A$1:$I$151,MATCH(A11,Categories!C:C,),MATCH(Config!$B$2,Categories!$A$1:$I$1,0))</f>
        <v>Enhancing Diversity</v>
      </c>
      <c r="C11" s="128" t="str">
        <f>INDEX(Categories!$A$1:$I$151, MATCH(INDEX(Questions!$A$1:$N$200, MATCH(A11&amp;E11,Questions!E:E,0),2),Categories!C:C,0),MATCH(Config!$B$2,Categories!$A$1:$I$1,0))</f>
        <v>Diversity of production</v>
      </c>
      <c r="D11" s="128" t="str">
        <f>INDEX(Categories!$A$1:$I$151, MATCH(INDEX(Questions!$A$1:$N$200, MATCH(A11&amp;E11,Questions!E:E,0),3),Categories!C:C,0),MATCH(Config!$B$2,Categories!$A$1:$I$1,0))</f>
        <v>Grazing animals</v>
      </c>
      <c r="E11" s="130">
        <v>10</v>
      </c>
      <c r="F11" s="66">
        <f>MATCH(A11&amp;E11,Questions!$E$1:$E$90,0)</f>
        <v>43</v>
      </c>
      <c r="G11" s="66">
        <f>MATCH(VLOOKUP("Language",Config!$A$2:$B$19,2),Questions!$A$1:$O$1,)</f>
        <v>8</v>
      </c>
      <c r="H11" s="130" t="str" cm="1">
        <f t="array" ref="H11">INDEX(Questions!$A$1:$O$1079,'Enhancing Diversity'!F11,'Enhancing Diversity'!G11)</f>
        <v>Do you have different animal breeds of the same animal species on your farm?</v>
      </c>
      <c r="I11" s="66" t="str" cm="1">
        <f t="array" ref="I11">INDEX(Questions!$A$1:$N$1000,F11,6)</f>
        <v>breed_differences</v>
      </c>
      <c r="J11" s="19" t="s">
        <v>2570</v>
      </c>
      <c r="K11" s="72" t="e">
        <f>MATCH(I11&amp;"_"&amp;J11,Dropdown!$A$1:$A$1002,)</f>
        <v>#N/A</v>
      </c>
      <c r="L11" s="168" t="e" cm="1">
        <f t="array" ref="L11">INDEX(Dropdown!$A$1:$F$995,K11,6)</f>
        <v>#N/A</v>
      </c>
      <c r="M11" s="71" t="e" cm="1">
        <f t="array" ref="M11">IF(L11="n.a.",0,INDEX(Questions!$A$1:$Z$1000,F11,26))</f>
        <v>#N/A</v>
      </c>
      <c r="N11" s="71" t="e">
        <f t="shared" si="0"/>
        <v>#N/A</v>
      </c>
      <c r="O11" s="129"/>
      <c r="P11" s="129"/>
    </row>
    <row r="12" spans="1:17" ht="46.15" customHeight="1">
      <c r="A12" s="128" t="s">
        <v>55</v>
      </c>
      <c r="B12" s="128" t="str">
        <f>INDEX(Categories!$A$1:$I$151,MATCH(A12,Categories!C:C,),MATCH(Config!$B$2,Categories!$A$1:$I$1,0))</f>
        <v>Enhancing Diversity</v>
      </c>
      <c r="C12" s="128" t="str">
        <f>INDEX(Categories!$A$1:$I$151, MATCH(INDEX(Questions!$A$1:$N$200, MATCH(A12&amp;E12,Questions!E:E,0),2),Categories!C:C,0),MATCH(Config!$B$2,Categories!$A$1:$I$1,0))</f>
        <v>Diversity of production</v>
      </c>
      <c r="D12" s="128" t="str">
        <f>INDEX(Categories!$A$1:$I$151, MATCH(INDEX(Questions!$A$1:$N$200, MATCH(A12&amp;E12,Questions!E:E,0),3),Categories!C:C,0),MATCH(Config!$B$2,Categories!$A$1:$I$1,0))</f>
        <v>Grazing animals</v>
      </c>
      <c r="E12" s="130">
        <v>11</v>
      </c>
      <c r="F12" s="66">
        <f>MATCH(A12&amp;E12,Questions!$E$1:$E$90,0)</f>
        <v>44</v>
      </c>
      <c r="G12" s="66">
        <f>MATCH(VLOOKUP("Language",Config!$A$2:$B$19,2),Questions!$A$1:$O$1,)</f>
        <v>8</v>
      </c>
      <c r="H12" s="130" t="str" cm="1">
        <f t="array" ref="H12">INDEX(Questions!$A$1:$O$1079,'Enhancing Diversity'!F12,'Enhancing Diversity'!G12)</f>
        <v>Do you implement cross-breeding (eg. Holstein with Jersey,..)?</v>
      </c>
      <c r="I12" s="66" t="str" cm="1">
        <f t="array" ref="I12">INDEX(Questions!$A$1:$N$1000,F12,6)</f>
        <v>yes_positive_0_100</v>
      </c>
      <c r="J12" s="19" t="s">
        <v>2570</v>
      </c>
      <c r="K12" s="72" t="e">
        <f>MATCH(I12&amp;"_"&amp;J12,Dropdown!$A$1:$A$1002,)</f>
        <v>#N/A</v>
      </c>
      <c r="L12" s="168" t="e" cm="1">
        <f t="array" ref="L12">INDEX(Dropdown!$A$1:$F$995,K12,6)</f>
        <v>#N/A</v>
      </c>
      <c r="M12" s="71" t="e" cm="1">
        <f t="array" ref="M12">IF(L12="n.a.",0,INDEX(Questions!$A$1:$Z$1000,F12,26))</f>
        <v>#N/A</v>
      </c>
      <c r="N12" s="71" t="e">
        <f t="shared" si="0"/>
        <v>#N/A</v>
      </c>
      <c r="O12" s="129"/>
      <c r="P12" s="129"/>
    </row>
    <row r="13" spans="1:17" ht="46.15" customHeight="1">
      <c r="A13" s="128" t="s">
        <v>55</v>
      </c>
      <c r="B13" s="128" t="str">
        <f>INDEX(Categories!$A$1:$I$151,MATCH(A13,Categories!C:C,),MATCH(Config!$B$2,Categories!$A$1:$I$1,0))</f>
        <v>Enhancing Diversity</v>
      </c>
      <c r="C13" s="128" t="str">
        <f>INDEX(Categories!$A$1:$I$151, MATCH(INDEX(Questions!$A$1:$N$200, MATCH(A13&amp;E13,Questions!E:E,0),2),Categories!C:C,0),MATCH(Config!$B$2,Categories!$A$1:$I$1,0))</f>
        <v>Diversity of production</v>
      </c>
      <c r="D13" s="128" t="str">
        <f>INDEX(Categories!$A$1:$I$151, MATCH(INDEX(Questions!$A$1:$N$200, MATCH(A13&amp;E13,Questions!E:E,0),3),Categories!C:C,0),MATCH(Config!$B$2,Categories!$A$1:$I$1,0))</f>
        <v>Grazing animals</v>
      </c>
      <c r="E13" s="130">
        <v>12</v>
      </c>
      <c r="F13" s="66">
        <f>MATCH(A13&amp;E13,Questions!$E$1:$E$90,0)</f>
        <v>45</v>
      </c>
      <c r="G13" s="66">
        <f>MATCH(VLOOKUP("Language",Config!$A$2:$B$19,2),Questions!$A$1:$O$1,)</f>
        <v>8</v>
      </c>
      <c r="H13" s="130" t="str" cm="1">
        <f t="array" ref="H13">INDEX(Questions!$A$1:$O$1079,'Enhancing Diversity'!F13,'Enhancing Diversity'!G13)</f>
        <v xml:space="preserve">Do you have heritage breeds/local breeds? </v>
      </c>
      <c r="I13" s="66" t="str" cm="1">
        <f t="array" ref="I13">INDEX(Questions!$A$1:$N$1000,F13,6)</f>
        <v>yes_positive_0_100</v>
      </c>
      <c r="J13" s="19" t="s">
        <v>2570</v>
      </c>
      <c r="K13" s="72" t="e">
        <f>MATCH(I13&amp;"_"&amp;J13,Dropdown!$A$1:$A$1002,)</f>
        <v>#N/A</v>
      </c>
      <c r="L13" s="168" t="e" cm="1">
        <f t="array" ref="L13">INDEX(Dropdown!$A$1:$F$995,K13,6)</f>
        <v>#N/A</v>
      </c>
      <c r="M13" s="71" t="e" cm="1">
        <f t="array" ref="M13">IF(L13="n.a.",0,INDEX(Questions!$A$1:$Z$1000,F13,26))</f>
        <v>#N/A</v>
      </c>
      <c r="N13" s="71" t="e">
        <f t="shared" si="0"/>
        <v>#N/A</v>
      </c>
      <c r="O13" s="129"/>
      <c r="P13" s="129"/>
    </row>
    <row r="14" spans="1:17" ht="46.15" customHeight="1">
      <c r="A14" s="128" t="s">
        <v>55</v>
      </c>
      <c r="B14" s="128" t="str">
        <f>INDEX(Categories!$A$1:$I$151,MATCH(A14,Categories!C:C,),MATCH(Config!$B$2,Categories!$A$1:$I$1,0))</f>
        <v>Enhancing Diversity</v>
      </c>
      <c r="C14" s="128" t="str">
        <f>INDEX(Categories!$A$1:$I$151, MATCH(INDEX(Questions!$A$1:$N$200, MATCH(A14&amp;E14,Questions!E:E,0),2),Categories!C:C,0),MATCH(Config!$B$2,Categories!$A$1:$I$1,0))</f>
        <v>Diversity of production</v>
      </c>
      <c r="D14" s="128" t="str">
        <f>INDEX(Categories!$A$1:$I$151, MATCH(INDEX(Questions!$A$1:$N$200, MATCH(A14&amp;E14,Questions!E:E,0),3),Categories!C:C,0),MATCH(Config!$B$2,Categories!$A$1:$I$1,0))</f>
        <v>Fodder production</v>
      </c>
      <c r="E14" s="130">
        <v>13</v>
      </c>
      <c r="F14" s="66">
        <f>MATCH(A14&amp;E14,Questions!$E$1:$E$90,0)</f>
        <v>46</v>
      </c>
      <c r="G14" s="66">
        <f>MATCH(VLOOKUP("Language",Config!$A$2:$B$19,2),Questions!$A$1:$O$1,)</f>
        <v>8</v>
      </c>
      <c r="H14" s="130" t="str" cm="1">
        <f t="array" ref="H14">INDEX(Questions!$A$1:$O$1079,'Enhancing Diversity'!F14,'Enhancing Diversity'!G14)</f>
        <v>How many different forage crops do you produce on your farm to maintain production over the year (eg. grass; maize; sorghum; kale,..etc)?</v>
      </c>
      <c r="I14" s="66" t="str" cm="1">
        <f t="array" ref="I14">INDEX(Questions!$A$1:$N$1000,F14,6)</f>
        <v>types_crops_forage</v>
      </c>
      <c r="J14" s="19" t="s">
        <v>2570</v>
      </c>
      <c r="K14" s="72" t="e">
        <f>MATCH(I14&amp;"_"&amp;J14,Dropdown!$A$1:$A$1002,)</f>
        <v>#N/A</v>
      </c>
      <c r="L14" s="168" t="e" cm="1">
        <f t="array" ref="L14">INDEX(Dropdown!$A$1:$F$995,K14,6)</f>
        <v>#N/A</v>
      </c>
      <c r="M14" s="71" t="e" cm="1">
        <f t="array" ref="M14">IF(L14="n.a.",0,INDEX(Questions!$A$1:$Z$1000,F14,26))</f>
        <v>#N/A</v>
      </c>
      <c r="N14" s="71" t="e">
        <f t="shared" si="0"/>
        <v>#N/A</v>
      </c>
      <c r="O14" s="129"/>
      <c r="P14" s="129"/>
    </row>
    <row r="15" spans="1:17" ht="46.15" customHeight="1">
      <c r="A15" s="128" t="s">
        <v>55</v>
      </c>
      <c r="B15" s="128" t="str">
        <f>INDEX(Categories!$A$1:$I$151,MATCH(A15,Categories!C:C,),MATCH(Config!$B$2,Categories!$A$1:$I$1,0))</f>
        <v>Enhancing Diversity</v>
      </c>
      <c r="C15" s="128" t="str">
        <f>INDEX(Categories!$A$1:$I$151, MATCH(INDEX(Questions!$A$1:$N$200, MATCH(A15&amp;E15,Questions!E:E,0),2),Categories!C:C,0),MATCH(Config!$B$2,Categories!$A$1:$I$1,0))</f>
        <v>Diversity of production</v>
      </c>
      <c r="D15" s="128" t="str">
        <f>INDEX(Categories!$A$1:$I$151, MATCH(INDEX(Questions!$A$1:$N$200, MATCH(A15&amp;E15,Questions!E:E,0),3),Categories!C:C,0),MATCH(Config!$B$2,Categories!$A$1:$I$1,0))</f>
        <v>Fodder production</v>
      </c>
      <c r="E15" s="130">
        <v>14</v>
      </c>
      <c r="F15" s="66">
        <f>MATCH(A15&amp;E15,Questions!$E$1:$E$90,0)</f>
        <v>47</v>
      </c>
      <c r="G15" s="66">
        <f>MATCH(VLOOKUP("Language",Config!$A$2:$B$19,2),Questions!$A$1:$O$1,)</f>
        <v>8</v>
      </c>
      <c r="H15" s="130" t="str" cm="1">
        <f t="array" ref="H15">INDEX(Questions!$A$1:$O$1079,'Enhancing Diversity'!F15,'Enhancing Diversity'!G15)</f>
        <v>Do you vary your sowing dates for your forage crops to minimize risks?</v>
      </c>
      <c r="I15" s="66" t="str" cm="1">
        <f t="array" ref="I15">INDEX(Questions!$A$1:$N$1000,F15,6)</f>
        <v>sowingdates_crops_forage</v>
      </c>
      <c r="J15" s="19" t="s">
        <v>2570</v>
      </c>
      <c r="K15" s="72" t="e">
        <f>MATCH(I15&amp;"_"&amp;J15,Dropdown!$A$1:$A$1002,)</f>
        <v>#N/A</v>
      </c>
      <c r="L15" s="168" t="e" cm="1">
        <f t="array" ref="L15">INDEX(Dropdown!$A$1:$F$995,K15,6)</f>
        <v>#N/A</v>
      </c>
      <c r="M15" s="71" t="e" cm="1">
        <f t="array" ref="M15">IF(L15="n.a.",0,INDEX(Questions!$A$1:$Z$1000,F15,26))</f>
        <v>#N/A</v>
      </c>
      <c r="N15" s="71" t="e">
        <f t="shared" si="0"/>
        <v>#N/A</v>
      </c>
      <c r="O15" s="129"/>
      <c r="P15" s="129"/>
    </row>
    <row r="16" spans="1:17" ht="46.15" customHeight="1">
      <c r="A16" s="128" t="s">
        <v>55</v>
      </c>
      <c r="B16" s="128" t="str">
        <f>INDEX(Categories!$A$1:$I$151,MATCH(A16,Categories!C:C,),MATCH(Config!$B$2,Categories!$A$1:$I$1,0))</f>
        <v>Enhancing Diversity</v>
      </c>
      <c r="C16" s="128" t="str">
        <f>INDEX(Categories!$A$1:$I$151, MATCH(INDEX(Questions!$A$1:$N$200, MATCH(A16&amp;E16,Questions!E:E,0),2),Categories!C:C,0),MATCH(Config!$B$2,Categories!$A$1:$I$1,0))</f>
        <v>Diversity of production</v>
      </c>
      <c r="D16" s="128" t="str">
        <f>INDEX(Categories!$A$1:$I$151, MATCH(INDEX(Questions!$A$1:$N$200, MATCH(A16&amp;E16,Questions!E:E,0),3),Categories!C:C,0),MATCH(Config!$B$2,Categories!$A$1:$I$1,0))</f>
        <v>Fodder production</v>
      </c>
      <c r="E16" s="130">
        <v>15</v>
      </c>
      <c r="F16" s="66">
        <f>MATCH(A16&amp;E16,Questions!$E$1:$E$90,0)</f>
        <v>48</v>
      </c>
      <c r="G16" s="66">
        <f>MATCH(VLOOKUP("Language",Config!$A$2:$B$19,2),Questions!$A$1:$O$1,)</f>
        <v>8</v>
      </c>
      <c r="H16" s="130" t="str" cm="1">
        <f t="array" ref="H16">INDEX(Questions!$A$1:$O$1079,'Enhancing Diversity'!F16,'Enhancing Diversity'!G16)</f>
        <v>Do you sow forages, other than perennial raygrass, that can be harvested in different months across the year?</v>
      </c>
      <c r="I16" s="66" t="str" cm="1">
        <f t="array" ref="I16">INDEX(Questions!$A$1:$N$1000,F16,6)</f>
        <v>sowingdates_crops_forage</v>
      </c>
      <c r="J16" s="19" t="s">
        <v>2570</v>
      </c>
      <c r="K16" s="72" t="e">
        <f>MATCH(I16&amp;"_"&amp;J16,Dropdown!$A$1:$A$1002,)</f>
        <v>#N/A</v>
      </c>
      <c r="L16" s="168" t="e" cm="1">
        <f t="array" ref="L16">INDEX(Dropdown!$A$1:$F$995,K16,6)</f>
        <v>#N/A</v>
      </c>
      <c r="M16" s="71" t="e" cm="1">
        <f t="array" ref="M16">IF(L16="n.a.",0,INDEX(Questions!$A$1:$Z$1000,F16,26))</f>
        <v>#N/A</v>
      </c>
      <c r="N16" s="71" t="e">
        <f t="shared" si="0"/>
        <v>#N/A</v>
      </c>
      <c r="O16" s="129"/>
      <c r="P16" s="129"/>
    </row>
    <row r="17" spans="1:16" ht="46.15" customHeight="1">
      <c r="A17" s="128" t="s">
        <v>55</v>
      </c>
      <c r="B17" s="128" t="str">
        <f>INDEX(Categories!$A$1:$I$151,MATCH(A17,Categories!C:C,),MATCH(Config!$B$2,Categories!$A$1:$I$1,0))</f>
        <v>Enhancing Diversity</v>
      </c>
      <c r="C17" s="128" t="str">
        <f>INDEX(Categories!$A$1:$I$151, MATCH(INDEX(Questions!$A$1:$N$200, MATCH(A17&amp;E17,Questions!E:E,0),2),Categories!C:C,0),MATCH(Config!$B$2,Categories!$A$1:$I$1,0))</f>
        <v>Diversity of production</v>
      </c>
      <c r="D17" s="128" t="str">
        <f>INDEX(Categories!$A$1:$I$151, MATCH(INDEX(Questions!$A$1:$N$200, MATCH(A17&amp;E17,Questions!E:E,0),3),Categories!C:C,0),MATCH(Config!$B$2,Categories!$A$1:$I$1,0))</f>
        <v>Agroforestry</v>
      </c>
      <c r="E17" s="130">
        <v>16</v>
      </c>
      <c r="F17" s="66">
        <f>MATCH(A17&amp;E17,Questions!$E$1:$E$90,0)</f>
        <v>49</v>
      </c>
      <c r="G17" s="66">
        <f>MATCH(VLOOKUP("Language",Config!$A$2:$B$19,2),Questions!$A$1:$O$1,)</f>
        <v>8</v>
      </c>
      <c r="H17" s="130" t="str" cm="1">
        <f t="array" ref="H17">INDEX(Questions!$A$1:$O$1079,'Enhancing Diversity'!F17,'Enhancing Diversity'!G17)</f>
        <v>Do you include agroforestry on your grasslands? (Agroforestry is a collective name for land-use systems and technologies where woody perennials (trees, shrubs, palms, bamboos, etc.) are deliberately used on the same land-management units as agricultural crops and/or animals, in some form of spatial arrangement or temporal sequence. Agroforestry also includes agro silvo pastoralism).</v>
      </c>
      <c r="I17" s="66" t="str" cm="1">
        <f t="array" ref="I17">INDEX(Questions!$A$1:$N$1000,F17,6)</f>
        <v>yes_positive_0_100</v>
      </c>
      <c r="J17" s="19" t="s">
        <v>2570</v>
      </c>
      <c r="K17" s="72" t="e">
        <f>MATCH(I17&amp;"_"&amp;J17,Dropdown!$A$1:$A$1002,)</f>
        <v>#N/A</v>
      </c>
      <c r="L17" s="168" t="e" cm="1">
        <f t="array" ref="L17">INDEX(Dropdown!$A$1:$F$995,K17,6)</f>
        <v>#N/A</v>
      </c>
      <c r="M17" s="71" t="e" cm="1">
        <f t="array" ref="M17">IF(L17="n.a.",0,INDEX(Questions!$A$1:$Z$1000,F17,26))</f>
        <v>#N/A</v>
      </c>
      <c r="N17" s="71" t="e">
        <f t="shared" si="0"/>
        <v>#N/A</v>
      </c>
      <c r="O17" s="129"/>
      <c r="P17" s="129"/>
    </row>
    <row r="18" spans="1:16" ht="46.15" customHeight="1">
      <c r="A18" s="128" t="s">
        <v>55</v>
      </c>
      <c r="B18" s="128" t="str">
        <f>INDEX(Categories!$A$1:$I$151,MATCH(A18,Categories!C:C,),MATCH(Config!$B$2,Categories!$A$1:$I$1,0))</f>
        <v>Enhancing Diversity</v>
      </c>
      <c r="C18" s="128" t="str">
        <f>INDEX(Categories!$A$1:$I$151, MATCH(INDEX(Questions!$A$1:$N$200, MATCH(A18&amp;E18,Questions!E:E,0),2),Categories!C:C,0),MATCH(Config!$B$2,Categories!$A$1:$I$1,0))</f>
        <v>Diversity of production</v>
      </c>
      <c r="D18" s="128" t="str">
        <f>INDEX(Categories!$A$1:$I$151, MATCH(INDEX(Questions!$A$1:$N$200, MATCH(A18&amp;E18,Questions!E:E,0),3),Categories!C:C,0),MATCH(Config!$B$2,Categories!$A$1:$I$1,0))</f>
        <v>Agroforestry</v>
      </c>
      <c r="E18" s="130">
        <v>17</v>
      </c>
      <c r="F18" s="66">
        <f>MATCH(A18&amp;E18,Questions!$E$1:$E$90,0)</f>
        <v>50</v>
      </c>
      <c r="G18" s="66">
        <f>MATCH(VLOOKUP("Language",Config!$A$2:$B$19,2),Questions!$A$1:$O$1,)</f>
        <v>8</v>
      </c>
      <c r="H18" s="130" t="str" cm="1">
        <f t="array" ref="H18">INDEX(Questions!$A$1:$O$1079,'Enhancing Diversity'!F18,'Enhancing Diversity'!G18)</f>
        <v xml:space="preserve">How many trees and shrubs species do you have on your farm? </v>
      </c>
      <c r="I18" s="66" t="str" cm="1">
        <f t="array" ref="I18">INDEX(Questions!$A$1:$N$1000,F18,6)</f>
        <v>woody_species</v>
      </c>
      <c r="J18" s="19" t="s">
        <v>2570</v>
      </c>
      <c r="K18" s="72" t="e">
        <f>MATCH(I18&amp;"_"&amp;J18,Dropdown!$A$1:$A$1002,)</f>
        <v>#N/A</v>
      </c>
      <c r="L18" s="168" t="e" cm="1">
        <f t="array" ref="L18">INDEX(Dropdown!$A$1:$F$995,K18,6)</f>
        <v>#N/A</v>
      </c>
      <c r="M18" s="71" t="e" cm="1">
        <f t="array" ref="M18">IF(L18="n.a.",0,INDEX(Questions!$A$1:$Z$1000,F18,26))</f>
        <v>#N/A</v>
      </c>
      <c r="N18" s="71" t="e">
        <f t="shared" si="0"/>
        <v>#N/A</v>
      </c>
      <c r="O18" s="129"/>
      <c r="P18" s="129"/>
    </row>
    <row r="19" spans="1:16" ht="46.15" customHeight="1">
      <c r="A19" s="128" t="s">
        <v>55</v>
      </c>
      <c r="B19" s="128" t="str">
        <f>INDEX(Categories!$A$1:$I$151,MATCH(A19,Categories!C:C,),MATCH(Config!$B$2,Categories!$A$1:$I$1,0))</f>
        <v>Enhancing Diversity</v>
      </c>
      <c r="C19" s="128" t="str">
        <f>INDEX(Categories!$A$1:$I$151, MATCH(INDEX(Questions!$A$1:$N$200, MATCH(A19&amp;E19,Questions!E:E,0),2),Categories!C:C,0),MATCH(Config!$B$2,Categories!$A$1:$I$1,0))</f>
        <v>Marketing</v>
      </c>
      <c r="D19" s="128" t="str">
        <f>INDEX(Categories!$A$1:$I$151, MATCH(INDEX(Questions!$A$1:$N$200, MATCH(A19&amp;E19,Questions!E:E,0),3),Categories!C:C,0),MATCH(Config!$B$2,Categories!$A$1:$I$1,0))</f>
        <v>Quality labels</v>
      </c>
      <c r="E19" s="130">
        <v>18</v>
      </c>
      <c r="F19" s="66">
        <f>MATCH(A19&amp;E19,Questions!$E$1:$E$90,0)</f>
        <v>51</v>
      </c>
      <c r="G19" s="66">
        <f>MATCH(VLOOKUP("Language",Config!$A$2:$B$19,2),Questions!$A$1:$O$1,)</f>
        <v>8</v>
      </c>
      <c r="H19" s="130" t="str" cm="1">
        <f t="array" ref="H19">INDEX(Questions!$A$1:$O$1079,'Enhancing Diversity'!F19,'Enhancing Diversity'!G19)</f>
        <v xml:space="preserve">Are your products sold with a quality certification label strongly linked to the territory (PDO) ? </v>
      </c>
      <c r="I19" s="66" t="str" cm="1">
        <f t="array" ref="I19">INDEX(Questions!$A$1:$N$1000,F19,6)</f>
        <v>yes_positive_0_100</v>
      </c>
      <c r="J19" s="19" t="s">
        <v>2570</v>
      </c>
      <c r="K19" s="72" t="e">
        <f>MATCH(I19&amp;"_"&amp;J19,Dropdown!$A$1:$A$1002,)</f>
        <v>#N/A</v>
      </c>
      <c r="L19" s="168" t="e" cm="1">
        <f t="array" ref="L19">INDEX(Dropdown!$A$1:$F$995,K19,6)</f>
        <v>#N/A</v>
      </c>
      <c r="M19" s="71" t="e" cm="1">
        <f t="array" ref="M19">IF(L19="n.a.",0,INDEX(Questions!$A$1:$Z$1000,F19,26))</f>
        <v>#N/A</v>
      </c>
      <c r="N19" s="71" t="e">
        <f t="shared" si="0"/>
        <v>#N/A</v>
      </c>
      <c r="O19" s="129"/>
      <c r="P19" s="129"/>
    </row>
    <row r="20" spans="1:16" ht="46.15" customHeight="1">
      <c r="A20" s="128" t="s">
        <v>55</v>
      </c>
      <c r="B20" s="128" t="str">
        <f>INDEX(Categories!$A$1:$I$151,MATCH(A20,Categories!C:C,),MATCH(Config!$B$2,Categories!$A$1:$I$1,0))</f>
        <v>Enhancing Diversity</v>
      </c>
      <c r="C20" s="128" t="str">
        <f>INDEX(Categories!$A$1:$I$151, MATCH(INDEX(Questions!$A$1:$N$200, MATCH(A20&amp;E20,Questions!E:E,0),2),Categories!C:C,0),MATCH(Config!$B$2,Categories!$A$1:$I$1,0))</f>
        <v>Marketing</v>
      </c>
      <c r="D20" s="128" t="str">
        <f>INDEX(Categories!$A$1:$I$151, MATCH(INDEX(Questions!$A$1:$N$200, MATCH(A20&amp;E20,Questions!E:E,0),3),Categories!C:C,0),MATCH(Config!$B$2,Categories!$A$1:$I$1,0))</f>
        <v>Retailor network</v>
      </c>
      <c r="E20" s="130">
        <v>19</v>
      </c>
      <c r="F20" s="66">
        <f>MATCH(A20&amp;E20,Questions!$E$1:$E$90,0)</f>
        <v>52</v>
      </c>
      <c r="G20" s="66">
        <f>MATCH(VLOOKUP("Language",Config!$A$2:$B$19,2),Questions!$A$1:$O$1,)</f>
        <v>8</v>
      </c>
      <c r="H20" s="130" t="str" cm="1">
        <f t="array" ref="H20">INDEX(Questions!$A$1:$O$1079,'Enhancing Diversity'!F20,'Enhancing Diversity'!G20)</f>
        <v>Can you change your selling channels network easily?</v>
      </c>
      <c r="I20" s="66" t="str" cm="1">
        <f t="array" ref="I20">INDEX(Questions!$A$1:$N$1000,F20,6)</f>
        <v>yes_positive_0_100</v>
      </c>
      <c r="J20" s="19" t="s">
        <v>2570</v>
      </c>
      <c r="K20" s="72" t="e">
        <f>MATCH(I20&amp;"_"&amp;J20,Dropdown!$A$1:$A$1002,)</f>
        <v>#N/A</v>
      </c>
      <c r="L20" s="168" t="e" cm="1">
        <f t="array" ref="L20">INDEX(Dropdown!$A$1:$F$995,K20,6)</f>
        <v>#N/A</v>
      </c>
      <c r="M20" s="71" t="e" cm="1">
        <f t="array" ref="M20">IF(L20="n.a.",0,INDEX(Questions!$A$1:$Z$1000,F20,26))</f>
        <v>#N/A</v>
      </c>
      <c r="N20" s="71" t="e">
        <f t="shared" si="0"/>
        <v>#N/A</v>
      </c>
      <c r="O20" s="129"/>
      <c r="P20" s="129"/>
    </row>
    <row r="21" spans="1:16" ht="46.15" customHeight="1">
      <c r="A21" s="128" t="s">
        <v>55</v>
      </c>
      <c r="B21" s="128" t="str">
        <f>INDEX(Categories!$A$1:$I$151,MATCH(A21,Categories!C:C,),MATCH(Config!$B$2,Categories!$A$1:$I$1,0))</f>
        <v>Enhancing Diversity</v>
      </c>
      <c r="C21" s="128" t="str">
        <f>INDEX(Categories!$A$1:$I$151, MATCH(INDEX(Questions!$A$1:$N$200, MATCH(A21&amp;E21,Questions!E:E,0),2),Categories!C:C,0),MATCH(Config!$B$2,Categories!$A$1:$I$1,0))</f>
        <v>Marketing</v>
      </c>
      <c r="D21" s="128" t="str">
        <f>INDEX(Categories!$A$1:$I$151, MATCH(INDEX(Questions!$A$1:$N$200, MATCH(A21&amp;E21,Questions!E:E,0),3),Categories!C:C,0),MATCH(Config!$B$2,Categories!$A$1:$I$1,0))</f>
        <v>Retailor network</v>
      </c>
      <c r="E21" s="130">
        <v>20</v>
      </c>
      <c r="F21" s="66">
        <f>MATCH(A21&amp;E21,Questions!$E$1:$E$90,0)</f>
        <v>53</v>
      </c>
      <c r="G21" s="66">
        <f>MATCH(VLOOKUP("Language",Config!$A$2:$B$19,2),Questions!$A$1:$O$1,)</f>
        <v>8</v>
      </c>
      <c r="H21" s="130" t="str" cm="1">
        <f t="array" ref="H21">INDEX(Questions!$A$1:$O$1079,'Enhancing Diversity'!F21,'Enhancing Diversity'!G21)</f>
        <v>Do you directly sell your products to your final consumers ?</v>
      </c>
      <c r="I21" s="66" t="str" cm="1">
        <f t="array" ref="I21">INDEX(Questions!$A$1:$N$1000,F21,6)</f>
        <v>yes_positive_0_100</v>
      </c>
      <c r="J21" s="19" t="s">
        <v>2570</v>
      </c>
      <c r="K21" s="72" t="e">
        <f>MATCH(I21&amp;"_"&amp;J21,Dropdown!$A$1:$A$1002,)</f>
        <v>#N/A</v>
      </c>
      <c r="L21" s="168" t="e" cm="1">
        <f t="array" ref="L21">INDEX(Dropdown!$A$1:$F$995,K21,6)</f>
        <v>#N/A</v>
      </c>
      <c r="M21" s="71" t="e" cm="1">
        <f t="array" ref="M21">IF(L21="n.a.",0,INDEX(Questions!$A$1:$Z$1000,F21,26))</f>
        <v>#N/A</v>
      </c>
      <c r="N21" s="71" t="e">
        <f t="shared" si="0"/>
        <v>#N/A</v>
      </c>
      <c r="O21" s="129"/>
      <c r="P21" s="129"/>
    </row>
    <row r="22" spans="1:16" ht="46.15" customHeight="1">
      <c r="A22" s="128" t="s">
        <v>55</v>
      </c>
      <c r="B22" s="128" t="str">
        <f>INDEX(Categories!$A$1:$I$151,MATCH(A22,Categories!C:C,),MATCH(Config!$B$2,Categories!$A$1:$I$1,0))</f>
        <v>Enhancing Diversity</v>
      </c>
      <c r="C22" s="128" t="str">
        <f>INDEX(Categories!$A$1:$I$151, MATCH(INDEX(Questions!$A$1:$N$200, MATCH(A22&amp;E22,Questions!E:E,0),2),Categories!C:C,0),MATCH(Config!$B$2,Categories!$A$1:$I$1,0))</f>
        <v>Income</v>
      </c>
      <c r="D22" s="128" t="str">
        <f>INDEX(Categories!$A$1:$I$151, MATCH(INDEX(Questions!$A$1:$N$200, MATCH(A22&amp;E22,Questions!E:E,0),3),Categories!C:C,0),MATCH(Config!$B$2,Categories!$A$1:$I$1,0))</f>
        <v>Income portfolio</v>
      </c>
      <c r="E22" s="130">
        <v>21</v>
      </c>
      <c r="F22" s="66">
        <f>MATCH(A22&amp;E22,Questions!$E$1:$E$90,0)</f>
        <v>54</v>
      </c>
      <c r="G22" s="66">
        <f>MATCH(VLOOKUP("Language",Config!$A$2:$B$19,2),Questions!$A$1:$O$1,)</f>
        <v>8</v>
      </c>
      <c r="H22" s="130" t="str" cm="1">
        <f t="array" ref="H22">INDEX(Questions!$A$1:$O$1079,'Enhancing Diversity'!F22,'Enhancing Diversity'!G22)</f>
        <v>Are you carrying out other economic activities on your farm (e.g.: agritourism, agri-camping, energy, gastronomy, forestry …)?</v>
      </c>
      <c r="I22" s="66" t="str" cm="1">
        <f t="array" ref="I22">INDEX(Questions!$A$1:$N$1000,F22,6)</f>
        <v>yes_positive_0_100</v>
      </c>
      <c r="J22" s="19" t="s">
        <v>2570</v>
      </c>
      <c r="K22" s="72" t="e">
        <f>MATCH(I22&amp;"_"&amp;J22,Dropdown!$A$1:$A$1002,)</f>
        <v>#N/A</v>
      </c>
      <c r="L22" s="168" t="e" cm="1">
        <f t="array" ref="L22">INDEX(Dropdown!$A$1:$F$995,K22,6)</f>
        <v>#N/A</v>
      </c>
      <c r="M22" s="71" t="e" cm="1">
        <f t="array" ref="M22">IF(L22="n.a.",0,INDEX(Questions!$A$1:$Z$1000,F22,26))</f>
        <v>#N/A</v>
      </c>
      <c r="N22" s="71" t="e">
        <f t="shared" si="0"/>
        <v>#N/A</v>
      </c>
      <c r="O22" s="129"/>
      <c r="P22" s="129"/>
    </row>
  </sheetData>
  <sheetProtection algorithmName="SHA-512" hashValue="NhAjRhEeb+9u70HDkzV1gdfyruzqQXdCaozCjVFfsO01BcwiGGar6vcEEeyZYwlGCQ1loxCvPLfmzhT3j5lKdA==" saltValue="ts7tNozKH5zh3ahhDHwFTw==" spinCount="100000" sheet="1" formatCells="0" formatColumns="0" formatRows="0"/>
  <hyperlinks>
    <hyperlink ref="Q2" r:id="rId1" xr:uid="{0073BF31-4899-40F7-8A09-5598BA8A7104}"/>
  </hyperlinks>
  <pageMargins left="0.7" right="0.7" top="0.78740157499999996" bottom="0.78740157499999996" header="0.3" footer="0.3"/>
  <pageSetup paperSize="9" orientation="portrait" r:id="rId2"/>
  <extLst>
    <ext xmlns:x14="http://schemas.microsoft.com/office/spreadsheetml/2009/9/main" uri="{CCE6A557-97BC-4b89-ADB6-D9C93CAAB3DF}">
      <x14:dataValidations xmlns:xm="http://schemas.microsoft.com/office/excel/2006/main" count="21">
        <x14:dataValidation type="list" allowBlank="1" showInputMessage="1" showErrorMessage="1" xr:uid="{F71833C4-1854-4A95-BC44-36B2FB0EDB0B}">
          <x14:formula1>
            <xm:f>Questions!$Q$34:$X$34</xm:f>
          </x14:formula1>
          <xm:sqref>J2</xm:sqref>
        </x14:dataValidation>
        <x14:dataValidation type="list" allowBlank="1" showInputMessage="1" showErrorMessage="1" xr:uid="{542FCE4F-68D9-474C-A38E-87551511A90B}">
          <x14:formula1>
            <xm:f>Questions!$Q$35:$X$35</xm:f>
          </x14:formula1>
          <xm:sqref>J3</xm:sqref>
        </x14:dataValidation>
        <x14:dataValidation type="list" allowBlank="1" showInputMessage="1" showErrorMessage="1" xr:uid="{B1C7A85F-B10D-4363-A98D-ACAB510853A4}">
          <x14:formula1>
            <xm:f>Questions!$Q$36:$X$36</xm:f>
          </x14:formula1>
          <xm:sqref>J4</xm:sqref>
        </x14:dataValidation>
        <x14:dataValidation type="list" allowBlank="1" showInputMessage="1" showErrorMessage="1" xr:uid="{9355752D-38EA-4CEE-86C6-C971B17A05B1}">
          <x14:formula1>
            <xm:f>Questions!$Q$37:$X$37</xm:f>
          </x14:formula1>
          <xm:sqref>J5</xm:sqref>
        </x14:dataValidation>
        <x14:dataValidation type="list" allowBlank="1" showInputMessage="1" showErrorMessage="1" xr:uid="{7657C519-97E6-4622-A7A5-112A9E9F0594}">
          <x14:formula1>
            <xm:f>Questions!$Q$38:$X$38</xm:f>
          </x14:formula1>
          <xm:sqref>J6</xm:sqref>
        </x14:dataValidation>
        <x14:dataValidation type="list" allowBlank="1" showInputMessage="1" showErrorMessage="1" xr:uid="{48089CFA-33E5-41C8-A117-C8AC00EF9823}">
          <x14:formula1>
            <xm:f>Questions!$Q$39:$X$39</xm:f>
          </x14:formula1>
          <xm:sqref>J7</xm:sqref>
        </x14:dataValidation>
        <x14:dataValidation type="list" allowBlank="1" showInputMessage="1" showErrorMessage="1" xr:uid="{B9BB8555-D323-415D-AC66-80F7B9908D51}">
          <x14:formula1>
            <xm:f>Questions!$Q$40:$X$40</xm:f>
          </x14:formula1>
          <xm:sqref>J8</xm:sqref>
        </x14:dataValidation>
        <x14:dataValidation type="list" allowBlank="1" showInputMessage="1" showErrorMessage="1" xr:uid="{7845E2BA-2497-4A77-9575-3F365CE46391}">
          <x14:formula1>
            <xm:f>Questions!$Q$41:$X$41</xm:f>
          </x14:formula1>
          <xm:sqref>J9</xm:sqref>
        </x14:dataValidation>
        <x14:dataValidation type="list" allowBlank="1" showInputMessage="1" showErrorMessage="1" xr:uid="{DBE535AE-D380-4E28-856E-52B57A899D25}">
          <x14:formula1>
            <xm:f>Questions!$Q$42:$X$42</xm:f>
          </x14:formula1>
          <xm:sqref>J10</xm:sqref>
        </x14:dataValidation>
        <x14:dataValidation type="list" allowBlank="1" showInputMessage="1" showErrorMessage="1" xr:uid="{3903E98D-1E4C-47BB-BBED-DE63738CFC14}">
          <x14:formula1>
            <xm:f>Questions!$Q$43:$X$43</xm:f>
          </x14:formula1>
          <xm:sqref>J11</xm:sqref>
        </x14:dataValidation>
        <x14:dataValidation type="list" allowBlank="1" showInputMessage="1" showErrorMessage="1" xr:uid="{C1F45180-C283-4DB8-A235-09634A806E91}">
          <x14:formula1>
            <xm:f>Questions!$Q$44:$X$44</xm:f>
          </x14:formula1>
          <xm:sqref>J12</xm:sqref>
        </x14:dataValidation>
        <x14:dataValidation type="list" allowBlank="1" showInputMessage="1" showErrorMessage="1" xr:uid="{C3D31D78-8DFD-43AA-A848-623350310C95}">
          <x14:formula1>
            <xm:f>Questions!$Q$45:$X$45</xm:f>
          </x14:formula1>
          <xm:sqref>J13</xm:sqref>
        </x14:dataValidation>
        <x14:dataValidation type="list" allowBlank="1" showInputMessage="1" showErrorMessage="1" xr:uid="{581558FF-ACD6-4857-A8F3-244C55893AEE}">
          <x14:formula1>
            <xm:f>Questions!$Q$46:$X$46</xm:f>
          </x14:formula1>
          <xm:sqref>J14</xm:sqref>
        </x14:dataValidation>
        <x14:dataValidation type="list" allowBlank="1" showInputMessage="1" showErrorMessage="1" xr:uid="{7E5286FB-C6D3-48DB-9251-54C70968C026}">
          <x14:formula1>
            <xm:f>Questions!$Q$47:$X$47</xm:f>
          </x14:formula1>
          <xm:sqref>J15</xm:sqref>
        </x14:dataValidation>
        <x14:dataValidation type="list" allowBlank="1" showInputMessage="1" showErrorMessage="1" xr:uid="{B2FAE528-8592-4055-82D7-F31F528D231A}">
          <x14:formula1>
            <xm:f>Questions!$Q$48:$X$48</xm:f>
          </x14:formula1>
          <xm:sqref>J16</xm:sqref>
        </x14:dataValidation>
        <x14:dataValidation type="list" allowBlank="1" showInputMessage="1" showErrorMessage="1" xr:uid="{F3F0349A-A1BF-498C-96F6-7AB4FAD49D55}">
          <x14:formula1>
            <xm:f>Questions!$Q$49:$X$49</xm:f>
          </x14:formula1>
          <xm:sqref>J17</xm:sqref>
        </x14:dataValidation>
        <x14:dataValidation type="list" allowBlank="1" showInputMessage="1" showErrorMessage="1" xr:uid="{3CD3B500-4764-4D71-BCFF-8D372F6508DB}">
          <x14:formula1>
            <xm:f>Questions!$Q$50:$X$50</xm:f>
          </x14:formula1>
          <xm:sqref>J18</xm:sqref>
        </x14:dataValidation>
        <x14:dataValidation type="list" allowBlank="1" showInputMessage="1" showErrorMessage="1" xr:uid="{C661656D-B0C6-4BB9-99B4-85E0143CAEB8}">
          <x14:formula1>
            <xm:f>Questions!$Q$51:$X$51</xm:f>
          </x14:formula1>
          <xm:sqref>J19</xm:sqref>
        </x14:dataValidation>
        <x14:dataValidation type="list" allowBlank="1" showInputMessage="1" showErrorMessage="1" xr:uid="{B860673C-427C-4937-ADB5-47D06576BDA0}">
          <x14:formula1>
            <xm:f>Questions!$Q$52:$X$52</xm:f>
          </x14:formula1>
          <xm:sqref>J20</xm:sqref>
        </x14:dataValidation>
        <x14:dataValidation type="list" allowBlank="1" showInputMessage="1" showErrorMessage="1" xr:uid="{DAA4E9DC-3D74-4451-9481-C0DC2801CBEA}">
          <x14:formula1>
            <xm:f>Questions!$Q$53:$X$53</xm:f>
          </x14:formula1>
          <xm:sqref>J21</xm:sqref>
        </x14:dataValidation>
        <x14:dataValidation type="list" allowBlank="1" showInputMessage="1" showErrorMessage="1" xr:uid="{65300E8A-8718-4AF9-8094-225ED1A66142}">
          <x14:formula1>
            <xm:f>Questions!$Q$54:$X$54</xm:f>
          </x14:formula1>
          <xm:sqref>J22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8C53A-C0B8-43C6-BD1D-793BEAA57F88}">
  <dimension ref="A1:Q21"/>
  <sheetViews>
    <sheetView topLeftCell="B1" zoomScaleNormal="100" workbookViewId="0">
      <pane ySplit="1" topLeftCell="A2" activePane="bottomLeft" state="frozen"/>
      <selection pane="bottomLeft" activeCell="C1" sqref="C1"/>
    </sheetView>
  </sheetViews>
  <sheetFormatPr defaultColWidth="11.54296875" defaultRowHeight="46.15" customHeight="1"/>
  <cols>
    <col min="1" max="1" width="17.453125" style="49" hidden="1" customWidth="1"/>
    <col min="2" max="2" width="18.7265625" style="49" hidden="1" customWidth="1"/>
    <col min="3" max="4" width="18.7265625" style="49" customWidth="1"/>
    <col min="5" max="5" width="5.54296875" style="49" customWidth="1"/>
    <col min="6" max="6" width="4.7265625" style="67" hidden="1" customWidth="1"/>
    <col min="7" max="7" width="3.7265625" style="67" hidden="1" customWidth="1"/>
    <col min="8" max="8" width="150.7265625" style="49" customWidth="1"/>
    <col min="9" max="9" width="21.54296875" style="67" hidden="1" customWidth="1"/>
    <col min="10" max="10" width="17.81640625" style="49" customWidth="1"/>
    <col min="11" max="11" width="7.26953125" style="67" hidden="1" customWidth="1"/>
    <col min="12" max="12" width="13.453125" style="172" hidden="1" customWidth="1"/>
    <col min="13" max="13" width="15.7265625" style="67" hidden="1" customWidth="1"/>
    <col min="14" max="14" width="18.26953125" style="67" hidden="1" customWidth="1"/>
    <col min="15" max="15" width="9.453125" style="49" customWidth="1"/>
    <col min="16" max="16" width="7.7265625" style="49" customWidth="1"/>
    <col min="17" max="17" width="69.453125" style="49" customWidth="1"/>
    <col min="18" max="16384" width="11.54296875" style="49"/>
  </cols>
  <sheetData>
    <row r="1" spans="1:17" s="75" customFormat="1" ht="46.15" customHeight="1">
      <c r="A1" s="131" t="s">
        <v>20</v>
      </c>
      <c r="B1" s="131" t="s">
        <v>21</v>
      </c>
      <c r="C1" s="131" t="s">
        <v>22</v>
      </c>
      <c r="D1" s="131" t="s">
        <v>23</v>
      </c>
      <c r="E1" s="131" t="s">
        <v>24</v>
      </c>
      <c r="F1" s="76" t="s">
        <v>25</v>
      </c>
      <c r="G1" s="76" t="s">
        <v>26</v>
      </c>
      <c r="H1" s="131" t="s">
        <v>27</v>
      </c>
      <c r="I1" s="76" t="s">
        <v>28</v>
      </c>
      <c r="J1" s="74" t="s">
        <v>29</v>
      </c>
      <c r="K1" s="76" t="s">
        <v>25</v>
      </c>
      <c r="L1" s="173" t="s">
        <v>30</v>
      </c>
      <c r="M1" s="79" t="s">
        <v>31</v>
      </c>
      <c r="N1" s="81" t="s">
        <v>32</v>
      </c>
      <c r="O1" s="132" t="s">
        <v>33</v>
      </c>
      <c r="P1" s="133" t="e">
        <f>SUMPRODUCT(M:M,L:L)/SUM(M:M)</f>
        <v>#N/A</v>
      </c>
      <c r="Q1" s="204" t="s">
        <v>2596</v>
      </c>
    </row>
    <row r="2" spans="1:17" ht="46.15" customHeight="1">
      <c r="A2" s="134" t="s">
        <v>59</v>
      </c>
      <c r="B2" s="134" t="str">
        <f>INDEX(Categories!$A$1:$I$151,MATCH(A2,Categories!C:C,),MATCH(Config!$B$2,Categories!$A$1:$I$1,0))</f>
        <v>Reducing Pollution</v>
      </c>
      <c r="C2" s="134" t="str">
        <f>INDEX(Categories!$A$1:$I$151, MATCH(INDEX(Questions!$A$1:$N$200, MATCH(A2&amp;E2,Questions!E:E,0),2),Categories!C:C,0),MATCH(Config!$B$2,Categories!$A$1:$I$1,0))</f>
        <v>Grassland management</v>
      </c>
      <c r="D2" s="134" t="str">
        <f>INDEX(Categories!$A$1:$I$151, MATCH(INDEX(Questions!$A$1:$N$200, MATCH(A2&amp;E2,Questions!E:E,0),3),Categories!C:C,0),MATCH(Config!$B$2,Categories!$A$1:$I$1,0))</f>
        <v>Soil cover</v>
      </c>
      <c r="E2" s="134">
        <v>1</v>
      </c>
      <c r="F2" s="77">
        <f>MATCH(A2&amp;E2,Questions!$E$1:$E$90,0)</f>
        <v>55</v>
      </c>
      <c r="G2" s="77">
        <f>MATCH(VLOOKUP("Language",Config!$A$2:$B$19,2),Questions!$A$1:$O$1,)</f>
        <v>8</v>
      </c>
      <c r="H2" s="134" t="str" cm="1">
        <f t="array" ref="H2">INDEX(Questions!$A$1:$O$1079,'Reducing Pollution'!F2,'Reducing Pollution'!G2)</f>
        <v>In which period do you reseed your grasslands?</v>
      </c>
      <c r="I2" s="77" t="str" cm="1">
        <f t="array" ref="I2">INDEX(Questions!$A$1:$N$1000,F2,6)</f>
        <v>reseeding_time</v>
      </c>
      <c r="J2" s="21" t="s">
        <v>2570</v>
      </c>
      <c r="K2" s="77" t="e">
        <f>MATCH(I2&amp;"_"&amp;J2,Dropdown!$A$1:$A$1002,)</f>
        <v>#N/A</v>
      </c>
      <c r="L2" s="170" t="e" cm="1">
        <f t="array" ref="L2">INDEX(Dropdown!$A$1:$F$995,K2,6)</f>
        <v>#N/A</v>
      </c>
      <c r="M2" s="80" t="e" cm="1">
        <f t="array" ref="M2">IF(L2="n.a.",0,INDEX(Questions!$A$1:$Z$1000,F2,26))</f>
        <v>#N/A</v>
      </c>
      <c r="N2" s="80" t="e">
        <f>IF(M2=0,0,L2*M2)</f>
        <v>#N/A</v>
      </c>
      <c r="O2" s="129"/>
      <c r="P2" s="129"/>
      <c r="Q2" s="205" t="s">
        <v>2574</v>
      </c>
    </row>
    <row r="3" spans="1:17" ht="46.15" customHeight="1">
      <c r="A3" s="134" t="s">
        <v>59</v>
      </c>
      <c r="B3" s="134" t="str">
        <f>INDEX(Categories!$A$1:$I$151,MATCH(A3,Categories!C:C,),MATCH(Config!$B$2,Categories!$A$1:$I$1,0))</f>
        <v>Reducing Pollution</v>
      </c>
      <c r="C3" s="134" t="str">
        <f>INDEX(Categories!$A$1:$I$151, MATCH(INDEX(Questions!$A$1:$N$200, MATCH(A3&amp;E3,Questions!E:E,0),2),Categories!C:C,0),MATCH(Config!$B$2,Categories!$A$1:$I$1,0))</f>
        <v>Grassland management</v>
      </c>
      <c r="D3" s="134" t="str">
        <f>INDEX(Categories!$A$1:$I$151, MATCH(INDEX(Questions!$A$1:$N$200, MATCH(A3&amp;E3,Questions!E:E,0),3),Categories!C:C,0),MATCH(Config!$B$2,Categories!$A$1:$I$1,0))</f>
        <v>Soil cover</v>
      </c>
      <c r="E3" s="135">
        <v>2</v>
      </c>
      <c r="F3" s="78">
        <f>MATCH(A3&amp;E3,Questions!$E$1:$E$90,0)</f>
        <v>56</v>
      </c>
      <c r="G3" s="78">
        <f>MATCH(VLOOKUP("Language",Config!$A$2:$B$19,2),Questions!$A$1:$O$1,)</f>
        <v>8</v>
      </c>
      <c r="H3" s="135" t="str" cm="1">
        <f t="array" ref="H3">INDEX(Questions!$A$1:$O$1079,'Reducing Pollution'!F3,'Reducing Pollution'!G3)</f>
        <v>Do you sow your grasslands in the right period to avoid cold temperatures or drought periods that can kill your young plants after germination, and to avoid nutrient losses?</v>
      </c>
      <c r="I3" s="78" t="str" cm="1">
        <f t="array" ref="I3">INDEX(Questions!$A$1:$N$1000,F3,6)</f>
        <v>yes_positive_0_100_N/A</v>
      </c>
      <c r="J3" s="22" t="s">
        <v>2570</v>
      </c>
      <c r="K3" s="78" t="e">
        <f>MATCH(I3&amp;"_"&amp;J3,Dropdown!$A$1:$A$1002,)</f>
        <v>#N/A</v>
      </c>
      <c r="L3" s="171" t="e" cm="1">
        <f t="array" ref="L3">INDEX(Dropdown!$A$1:$F$995,K3,6)</f>
        <v>#N/A</v>
      </c>
      <c r="M3" s="80" t="e" cm="1">
        <f t="array" ref="M3">IF(L3="n.a.",0,INDEX(Questions!$A$1:$Z$1000,F3,26))</f>
        <v>#N/A</v>
      </c>
      <c r="N3" s="80" t="e">
        <f t="shared" ref="N3:N21" si="0">IF(M3=0,0,L3*M3)</f>
        <v>#N/A</v>
      </c>
      <c r="O3" s="129"/>
      <c r="P3" s="129"/>
    </row>
    <row r="4" spans="1:17" ht="46.15" customHeight="1">
      <c r="A4" s="134" t="s">
        <v>59</v>
      </c>
      <c r="B4" s="134" t="str">
        <f>INDEX(Categories!$A$1:$I$151,MATCH(A4,Categories!C:C,),MATCH(Config!$B$2,Categories!$A$1:$I$1,0))</f>
        <v>Reducing Pollution</v>
      </c>
      <c r="C4" s="134" t="str">
        <f>INDEX(Categories!$A$1:$I$151, MATCH(INDEX(Questions!$A$1:$N$200, MATCH(A4&amp;E4,Questions!E:E,0),2),Categories!C:C,0),MATCH(Config!$B$2,Categories!$A$1:$I$1,0))</f>
        <v>Pasture management</v>
      </c>
      <c r="D4" s="134" t="str">
        <f>INDEX(Categories!$A$1:$I$151, MATCH(INDEX(Questions!$A$1:$N$200, MATCH(A4&amp;E4,Questions!E:E,0),3),Categories!C:C,0),MATCH(Config!$B$2,Categories!$A$1:$I$1,0))</f>
        <v>Grazing</v>
      </c>
      <c r="E4" s="135">
        <v>3</v>
      </c>
      <c r="F4" s="78">
        <f>MATCH(A4&amp;E4,Questions!$E$1:$E$90,0)</f>
        <v>57</v>
      </c>
      <c r="G4" s="78">
        <f>MATCH(VLOOKUP("Language",Config!$A$2:$B$19,2),Questions!$A$1:$O$1,)</f>
        <v>8</v>
      </c>
      <c r="H4" s="135" t="str" cm="1">
        <f t="array" ref="H4">INDEX(Questions!$A$1:$O$1079,'Reducing Pollution'!F4,'Reducing Pollution'!G4)</f>
        <v>Do you allocate the correct amount of herbage to avoid over or under grazing ?</v>
      </c>
      <c r="I4" s="78" t="str" cm="1">
        <f t="array" ref="I4">INDEX(Questions!$A$1:$N$1000,F4,6)</f>
        <v>yes_positive_0_100</v>
      </c>
      <c r="J4" s="22" t="s">
        <v>2570</v>
      </c>
      <c r="K4" s="78" t="e">
        <f>MATCH(I4&amp;"_"&amp;J4,Dropdown!$A$1:$A$1002,)</f>
        <v>#N/A</v>
      </c>
      <c r="L4" s="171" t="e" cm="1">
        <f t="array" ref="L4">INDEX(Dropdown!$A$1:$F$995,K4,6)</f>
        <v>#N/A</v>
      </c>
      <c r="M4" s="80" t="e" cm="1">
        <f t="array" ref="M4">IF(L4="n.a.",0,INDEX(Questions!$A$1:$Z$1000,F4,26))</f>
        <v>#N/A</v>
      </c>
      <c r="N4" s="80" t="e">
        <f t="shared" si="0"/>
        <v>#N/A</v>
      </c>
      <c r="O4" s="129"/>
      <c r="P4" s="129"/>
    </row>
    <row r="5" spans="1:17" ht="46.15" customHeight="1">
      <c r="A5" s="134" t="s">
        <v>59</v>
      </c>
      <c r="B5" s="134" t="str">
        <f>INDEX(Categories!$A$1:$I$151,MATCH(A5,Categories!C:C,),MATCH(Config!$B$2,Categories!$A$1:$I$1,0))</f>
        <v>Reducing Pollution</v>
      </c>
      <c r="C5" s="134" t="str">
        <f>INDEX(Categories!$A$1:$I$151, MATCH(INDEX(Questions!$A$1:$N$200, MATCH(A5&amp;E5,Questions!E:E,0),2),Categories!C:C,0),MATCH(Config!$B$2,Categories!$A$1:$I$1,0))</f>
        <v>Pasture management</v>
      </c>
      <c r="D5" s="134" t="str">
        <f>INDEX(Categories!$A$1:$I$151, MATCH(INDEX(Questions!$A$1:$N$200, MATCH(A5&amp;E5,Questions!E:E,0),3),Categories!C:C,0),MATCH(Config!$B$2,Categories!$A$1:$I$1,0))</f>
        <v>Grazing</v>
      </c>
      <c r="E5" s="135">
        <v>4</v>
      </c>
      <c r="F5" s="78">
        <f>MATCH(A5&amp;E5,Questions!$E$1:$E$90,0)</f>
        <v>58</v>
      </c>
      <c r="G5" s="78">
        <f>MATCH(VLOOKUP("Language",Config!$A$2:$B$19,2),Questions!$A$1:$O$1,)</f>
        <v>8</v>
      </c>
      <c r="H5" s="135" t="str" cm="1">
        <f t="array" ref="H5">INDEX(Questions!$A$1:$O$1079,'Reducing Pollution'!F5,'Reducing Pollution'!G5)</f>
        <v>Do you use a paddock to stock animals and offer extra forage/feed for more than a week, e.g. in case of drought? (parking paddock)</v>
      </c>
      <c r="I5" s="78" t="str" cm="1">
        <f t="array" ref="I5">INDEX(Questions!$A$1:$N$1000,F5,6)</f>
        <v>yes_negative_0_100</v>
      </c>
      <c r="J5" s="22" t="s">
        <v>2570</v>
      </c>
      <c r="K5" s="78" t="e">
        <f>MATCH(I5&amp;"_"&amp;J5,Dropdown!$A$1:$A$1002,)</f>
        <v>#N/A</v>
      </c>
      <c r="L5" s="171" t="e" cm="1">
        <f t="array" ref="L5">INDEX(Dropdown!$A$1:$F$995,K5,6)</f>
        <v>#N/A</v>
      </c>
      <c r="M5" s="80" t="e" cm="1">
        <f t="array" ref="M5">IF(L5="n.a.",0,INDEX(Questions!$A$1:$Z$1000,F5,26))</f>
        <v>#N/A</v>
      </c>
      <c r="N5" s="80" t="e">
        <f t="shared" si="0"/>
        <v>#N/A</v>
      </c>
      <c r="O5" s="129"/>
      <c r="P5" s="129"/>
    </row>
    <row r="6" spans="1:17" ht="46.15" customHeight="1">
      <c r="A6" s="134" t="s">
        <v>59</v>
      </c>
      <c r="B6" s="134" t="str">
        <f>INDEX(Categories!$A$1:$I$151,MATCH(A6,Categories!C:C,),MATCH(Config!$B$2,Categories!$A$1:$I$1,0))</f>
        <v>Reducing Pollution</v>
      </c>
      <c r="C6" s="134" t="str">
        <f>INDEX(Categories!$A$1:$I$151, MATCH(INDEX(Questions!$A$1:$N$200, MATCH(A6&amp;E6,Questions!E:E,0),2),Categories!C:C,0),MATCH(Config!$B$2,Categories!$A$1:$I$1,0))</f>
        <v>Pasture management</v>
      </c>
      <c r="D6" s="134" t="str">
        <f>INDEX(Categories!$A$1:$I$151, MATCH(INDEX(Questions!$A$1:$N$200, MATCH(A6&amp;E6,Questions!E:E,0),3),Categories!C:C,0),MATCH(Config!$B$2,Categories!$A$1:$I$1,0))</f>
        <v>Feeding</v>
      </c>
      <c r="E6" s="135">
        <v>5</v>
      </c>
      <c r="F6" s="78">
        <f>MATCH(A6&amp;E6,Questions!$E$1:$E$90,0)</f>
        <v>59</v>
      </c>
      <c r="G6" s="78">
        <f>MATCH(VLOOKUP("Language",Config!$A$2:$B$19,2),Questions!$A$1:$O$1,)</f>
        <v>8</v>
      </c>
      <c r="H6" s="135" t="str" cm="1">
        <f t="array" ref="H6">INDEX(Questions!$A$1:$O$1079,'Reducing Pollution'!F6,'Reducing Pollution'!G6)</f>
        <v>Do you feed more than 3 kg (for dairy cows) or 0.5 kg (for small ruminants) concentrate with a crude protein level of more than 16% CP in spring and autumn?</v>
      </c>
      <c r="I6" s="78" t="str" cm="1">
        <f t="array" ref="I6">INDEX(Questions!$A$1:$N$1000,F6,6)</f>
        <v>yes_negative_0_100</v>
      </c>
      <c r="J6" s="22" t="s">
        <v>2570</v>
      </c>
      <c r="K6" s="78" t="e">
        <f>MATCH(I6&amp;"_"&amp;J6,Dropdown!$A$1:$A$1002,)</f>
        <v>#N/A</v>
      </c>
      <c r="L6" s="171" t="e" cm="1">
        <f t="array" ref="L6">INDEX(Dropdown!$A$1:$F$995,K6,6)</f>
        <v>#N/A</v>
      </c>
      <c r="M6" s="80" t="e" cm="1">
        <f t="array" ref="M6">IF(L6="n.a.",0,INDEX(Questions!$A$1:$Z$1000,F6,26))</f>
        <v>#N/A</v>
      </c>
      <c r="N6" s="80" t="e">
        <f t="shared" si="0"/>
        <v>#N/A</v>
      </c>
      <c r="O6" s="129"/>
      <c r="P6" s="129"/>
    </row>
    <row r="7" spans="1:17" ht="46.15" customHeight="1">
      <c r="A7" s="134" t="s">
        <v>59</v>
      </c>
      <c r="B7" s="134" t="str">
        <f>INDEX(Categories!$A$1:$I$151,MATCH(A7,Categories!C:C,),MATCH(Config!$B$2,Categories!$A$1:$I$1,0))</f>
        <v>Reducing Pollution</v>
      </c>
      <c r="C7" s="134" t="str">
        <f>INDEX(Categories!$A$1:$I$151, MATCH(INDEX(Questions!$A$1:$N$200, MATCH(A7&amp;E7,Questions!E:E,0),2),Categories!C:C,0),MATCH(Config!$B$2,Categories!$A$1:$I$1,0))</f>
        <v>Fertilisation</v>
      </c>
      <c r="D7" s="134" t="str">
        <f>INDEX(Categories!$A$1:$I$151, MATCH(INDEX(Questions!$A$1:$N$200, MATCH(A7&amp;E7,Questions!E:E,0),3),Categories!C:C,0),MATCH(Config!$B$2,Categories!$A$1:$I$1,0))</f>
        <v>Equipment</v>
      </c>
      <c r="E7" s="135">
        <v>6</v>
      </c>
      <c r="F7" s="78">
        <f>MATCH(A7&amp;E7,Questions!$E$1:$E$90,0)</f>
        <v>60</v>
      </c>
      <c r="G7" s="78">
        <f>MATCH(VLOOKUP("Language",Config!$A$2:$B$19,2),Questions!$A$1:$O$1,)</f>
        <v>8</v>
      </c>
      <c r="H7" s="135" t="str" cm="1">
        <f t="array" ref="H7">INDEX(Questions!$A$1:$O$1079,'Reducing Pollution'!F7,'Reducing Pollution'!G7)</f>
        <v>Do you have adequate storage for manure and slurry ?</v>
      </c>
      <c r="I7" s="78" t="str" cm="1">
        <f t="array" ref="I7">INDEX(Questions!$A$1:$N$1000,F7,6)</f>
        <v>yes_positive_0_100</v>
      </c>
      <c r="J7" s="22" t="s">
        <v>2570</v>
      </c>
      <c r="K7" s="78" t="e">
        <f>MATCH(I7&amp;"_"&amp;J7,Dropdown!$A$1:$A$1002,)</f>
        <v>#N/A</v>
      </c>
      <c r="L7" s="171" t="e" cm="1">
        <f t="array" ref="L7">INDEX(Dropdown!$A$1:$F$995,K7,6)</f>
        <v>#N/A</v>
      </c>
      <c r="M7" s="80" t="e" cm="1">
        <f t="array" ref="M7">IF(L7="n.a.",0,INDEX(Questions!$A$1:$Z$1000,F7,26))</f>
        <v>#N/A</v>
      </c>
      <c r="N7" s="80" t="e">
        <f t="shared" si="0"/>
        <v>#N/A</v>
      </c>
      <c r="O7" s="129"/>
      <c r="P7" s="129"/>
    </row>
    <row r="8" spans="1:17" ht="46.15" customHeight="1">
      <c r="A8" s="134" t="s">
        <v>59</v>
      </c>
      <c r="B8" s="134" t="str">
        <f>INDEX(Categories!$A$1:$I$151,MATCH(A8,Categories!C:C,),MATCH(Config!$B$2,Categories!$A$1:$I$1,0))</f>
        <v>Reducing Pollution</v>
      </c>
      <c r="C8" s="134" t="str">
        <f>INDEX(Categories!$A$1:$I$151, MATCH(INDEX(Questions!$A$1:$N$200, MATCH(A8&amp;E8,Questions!E:E,0),2),Categories!C:C,0),MATCH(Config!$B$2,Categories!$A$1:$I$1,0))</f>
        <v>Fertilisation</v>
      </c>
      <c r="D8" s="134" t="str">
        <f>INDEX(Categories!$A$1:$I$151, MATCH(INDEX(Questions!$A$1:$N$200, MATCH(A8&amp;E8,Questions!E:E,0),3),Categories!C:C,0),MATCH(Config!$B$2,Categories!$A$1:$I$1,0))</f>
        <v>Equipment</v>
      </c>
      <c r="E8" s="135">
        <v>7</v>
      </c>
      <c r="F8" s="78">
        <f>MATCH(A8&amp;E8,Questions!$E$1:$E$90,0)</f>
        <v>61</v>
      </c>
      <c r="G8" s="78">
        <f>MATCH(VLOOKUP("Language",Config!$A$2:$B$19,2),Questions!$A$1:$O$1,)</f>
        <v>8</v>
      </c>
      <c r="H8" s="135" t="str" cm="1">
        <f t="array" ref="H8">INDEX(Questions!$A$1:$O$1079,'Reducing Pollution'!F8,'Reducing Pollution'!G8)</f>
        <v>Does your slurry storage have a cover ?</v>
      </c>
      <c r="I8" s="78" t="str" cm="1">
        <f t="array" ref="I8">INDEX(Questions!$A$1:$N$1000,F8,6)</f>
        <v>yes_positive_0_100_na</v>
      </c>
      <c r="J8" s="22" t="s">
        <v>2570</v>
      </c>
      <c r="K8" s="78" t="e">
        <f>MATCH(I8&amp;"_"&amp;J8,Dropdown!$A$1:$A$1002,)</f>
        <v>#N/A</v>
      </c>
      <c r="L8" s="171" t="e" cm="1">
        <f t="array" ref="L8">INDEX(Dropdown!$A$1:$F$995,K8,6)</f>
        <v>#N/A</v>
      </c>
      <c r="M8" s="80" t="e" cm="1">
        <f t="array" ref="M8">IF(L8="n.a.",0,INDEX(Questions!$A$1:$Z$1000,F8,26))</f>
        <v>#N/A</v>
      </c>
      <c r="N8" s="80" t="e">
        <f t="shared" si="0"/>
        <v>#N/A</v>
      </c>
      <c r="O8" s="129"/>
      <c r="P8" s="129"/>
    </row>
    <row r="9" spans="1:17" ht="46.15" customHeight="1">
      <c r="A9" s="134" t="s">
        <v>59</v>
      </c>
      <c r="B9" s="134" t="str">
        <f>INDEX(Categories!$A$1:$I$151,MATCH(A9,Categories!C:C,),MATCH(Config!$B$2,Categories!$A$1:$I$1,0))</f>
        <v>Reducing Pollution</v>
      </c>
      <c r="C9" s="134" t="str">
        <f>INDEX(Categories!$A$1:$I$151, MATCH(INDEX(Questions!$A$1:$N$200, MATCH(A9&amp;E9,Questions!E:E,0),2),Categories!C:C,0),MATCH(Config!$B$2,Categories!$A$1:$I$1,0))</f>
        <v>Fertilisation</v>
      </c>
      <c r="D9" s="134" t="str">
        <f>INDEX(Categories!$A$1:$I$151, MATCH(INDEX(Questions!$A$1:$N$200, MATCH(A9&amp;E9,Questions!E:E,0),3),Categories!C:C,0),MATCH(Config!$B$2,Categories!$A$1:$I$1,0))</f>
        <v>Spreading</v>
      </c>
      <c r="E9" s="135">
        <v>8</v>
      </c>
      <c r="F9" s="78">
        <f>MATCH(A9&amp;E9,Questions!$E$1:$E$90,0)</f>
        <v>62</v>
      </c>
      <c r="G9" s="78">
        <f>MATCH(VLOOKUP("Language",Config!$A$2:$B$19,2),Questions!$A$1:$O$1,)</f>
        <v>8</v>
      </c>
      <c r="H9" s="135" t="str" cm="1">
        <f t="array" ref="H9">INDEX(Questions!$A$1:$O$1079,'Reducing Pollution'!F9,'Reducing Pollution'!G9)</f>
        <v xml:space="preserve">Do you adapt your spreading plan to the spreading risks associated with your soil types ? </v>
      </c>
      <c r="I9" s="78" t="str" cm="1">
        <f t="array" ref="I9">INDEX(Questions!$A$1:$N$1000,F9,6)</f>
        <v>yes_positive_0_100</v>
      </c>
      <c r="J9" s="22" t="s">
        <v>2570</v>
      </c>
      <c r="K9" s="78" t="e">
        <f>MATCH(I9&amp;"_"&amp;J9,Dropdown!$A$1:$A$1002,)</f>
        <v>#N/A</v>
      </c>
      <c r="L9" s="171" t="e" cm="1">
        <f t="array" ref="L9">INDEX(Dropdown!$A$1:$F$995,K9,6)</f>
        <v>#N/A</v>
      </c>
      <c r="M9" s="80" t="e" cm="1">
        <f t="array" ref="M9">IF(L9="n.a.",0,INDEX(Questions!$A$1:$Z$1000,F9,26))</f>
        <v>#N/A</v>
      </c>
      <c r="N9" s="80" t="e">
        <f t="shared" si="0"/>
        <v>#N/A</v>
      </c>
      <c r="O9" s="129"/>
      <c r="P9" s="129"/>
    </row>
    <row r="10" spans="1:17" ht="46.15" customHeight="1">
      <c r="A10" s="134" t="s">
        <v>59</v>
      </c>
      <c r="B10" s="134" t="str">
        <f>INDEX(Categories!$A$1:$I$151,MATCH(A10,Categories!C:C,),MATCH(Config!$B$2,Categories!$A$1:$I$1,0))</f>
        <v>Reducing Pollution</v>
      </c>
      <c r="C10" s="134" t="str">
        <f>INDEX(Categories!$A$1:$I$151, MATCH(INDEX(Questions!$A$1:$N$200, MATCH(A10&amp;E10,Questions!E:E,0),2),Categories!C:C,0),MATCH(Config!$B$2,Categories!$A$1:$I$1,0))</f>
        <v>Soil management</v>
      </c>
      <c r="D10" s="134" t="str">
        <f>INDEX(Categories!$A$1:$I$151, MATCH(INDEX(Questions!$A$1:$N$200, MATCH(A10&amp;E10,Questions!E:E,0),3),Categories!C:C,0),MATCH(Config!$B$2,Categories!$A$1:$I$1,0))</f>
        <v>Soil cover</v>
      </c>
      <c r="E10" s="135">
        <v>9</v>
      </c>
      <c r="F10" s="78">
        <f>MATCH(A10&amp;E10,Questions!$E$1:$E$90,0)</f>
        <v>63</v>
      </c>
      <c r="G10" s="78">
        <f>MATCH(VLOOKUP("Language",Config!$A$2:$B$19,2),Questions!$A$1:$O$1,)</f>
        <v>8</v>
      </c>
      <c r="H10" s="135" t="str" cm="1">
        <f t="array" ref="H10">INDEX(Questions!$A$1:$O$1079,'Reducing Pollution'!F10,'Reducing Pollution'!G10)</f>
        <v>What percentage of bare ground do you have over winter on your farm ?</v>
      </c>
      <c r="I10" s="78" t="str" cm="1">
        <f t="array" ref="I10">INDEX(Questions!$A$1:$N$1000,F10,6)</f>
        <v>perc_bareground</v>
      </c>
      <c r="J10" s="22" t="s">
        <v>2570</v>
      </c>
      <c r="K10" s="78" t="e">
        <f>MATCH(I10&amp;"_"&amp;J10,Dropdown!$A$1:$A$1002,)</f>
        <v>#N/A</v>
      </c>
      <c r="L10" s="171" t="e" cm="1">
        <f t="array" ref="L10">INDEX(Dropdown!$A$1:$F$995,K10,6)</f>
        <v>#N/A</v>
      </c>
      <c r="M10" s="80" t="e" cm="1">
        <f t="array" ref="M10">IF(L10="n.a.",0,INDEX(Questions!$A$1:$Z$1000,F10,26))</f>
        <v>#N/A</v>
      </c>
      <c r="N10" s="80" t="e">
        <f t="shared" si="0"/>
        <v>#N/A</v>
      </c>
      <c r="O10" s="129"/>
      <c r="P10" s="129"/>
    </row>
    <row r="11" spans="1:17" ht="46.15" customHeight="1">
      <c r="A11" s="134" t="s">
        <v>59</v>
      </c>
      <c r="B11" s="134" t="str">
        <f>INDEX(Categories!$A$1:$I$151,MATCH(A11,Categories!C:C,),MATCH(Config!$B$2,Categories!$A$1:$I$1,0))</f>
        <v>Reducing Pollution</v>
      </c>
      <c r="C11" s="134" t="str">
        <f>INDEX(Categories!$A$1:$I$151, MATCH(INDEX(Questions!$A$1:$N$200, MATCH(A11&amp;E11,Questions!E:E,0),2),Categories!C:C,0),MATCH(Config!$B$2,Categories!$A$1:$I$1,0))</f>
        <v>Soil management</v>
      </c>
      <c r="D11" s="134" t="str">
        <f>INDEX(Categories!$A$1:$I$151, MATCH(INDEX(Questions!$A$1:$N$200, MATCH(A11&amp;E11,Questions!E:E,0),3),Categories!C:C,0),MATCH(Config!$B$2,Categories!$A$1:$I$1,0))</f>
        <v>Soil cover</v>
      </c>
      <c r="E11" s="135">
        <v>10</v>
      </c>
      <c r="F11" s="78">
        <f>MATCH(A11&amp;E11,Questions!$E$1:$E$90,0)</f>
        <v>64</v>
      </c>
      <c r="G11" s="78">
        <f>MATCH(VLOOKUP("Language",Config!$A$2:$B$19,2),Questions!$A$1:$O$1,)</f>
        <v>8</v>
      </c>
      <c r="H11" s="135" t="str" cm="1">
        <f t="array" ref="H11">INDEX(Questions!$A$1:$O$1079,'Reducing Pollution'!F11,'Reducing Pollution'!G11)</f>
        <v>Do you use legumes in your crop rotation?</v>
      </c>
      <c r="I11" s="78" t="str" cm="1">
        <f t="array" ref="I11">INDEX(Questions!$A$1:$N$1000,F11,6)</f>
        <v>yes_positive_0_100_na</v>
      </c>
      <c r="J11" s="22" t="s">
        <v>2570</v>
      </c>
      <c r="K11" s="78" t="e">
        <f>MATCH(I11&amp;"_"&amp;J11,Dropdown!$A$1:$A$1002,)</f>
        <v>#N/A</v>
      </c>
      <c r="L11" s="171" t="e" cm="1">
        <f t="array" ref="L11">INDEX(Dropdown!$A$1:$F$995,K11,6)</f>
        <v>#N/A</v>
      </c>
      <c r="M11" s="80" t="e" cm="1">
        <f t="array" ref="M11">IF(L11="n.a.",0,INDEX(Questions!$A$1:$Z$1000,F11,26))</f>
        <v>#N/A</v>
      </c>
      <c r="N11" s="80" t="e">
        <f t="shared" si="0"/>
        <v>#N/A</v>
      </c>
      <c r="O11" s="129"/>
      <c r="P11" s="129"/>
    </row>
    <row r="12" spans="1:17" ht="46.15" customHeight="1">
      <c r="A12" s="134" t="s">
        <v>59</v>
      </c>
      <c r="B12" s="134" t="str">
        <f>INDEX(Categories!$A$1:$I$151,MATCH(A12,Categories!C:C,),MATCH(Config!$B$2,Categories!$A$1:$I$1,0))</f>
        <v>Reducing Pollution</v>
      </c>
      <c r="C12" s="134" t="str">
        <f>INDEX(Categories!$A$1:$I$151, MATCH(INDEX(Questions!$A$1:$N$200, MATCH(A12&amp;E12,Questions!E:E,0),2),Categories!C:C,0),MATCH(Config!$B$2,Categories!$A$1:$I$1,0))</f>
        <v>Soil management</v>
      </c>
      <c r="D12" s="134" t="str">
        <f>INDEX(Categories!$A$1:$I$151, MATCH(INDEX(Questions!$A$1:$N$200, MATCH(A12&amp;E12,Questions!E:E,0),3),Categories!C:C,0),MATCH(Config!$B$2,Categories!$A$1:$I$1,0))</f>
        <v>Soil cover</v>
      </c>
      <c r="E12" s="135">
        <v>11</v>
      </c>
      <c r="F12" s="78">
        <f>MATCH(A12&amp;E12,Questions!$E$1:$E$90,0)</f>
        <v>65</v>
      </c>
      <c r="G12" s="78">
        <f>MATCH(VLOOKUP("Language",Config!$A$2:$B$19,2),Questions!$A$1:$O$1,)</f>
        <v>8</v>
      </c>
      <c r="H12" s="135" t="str" cm="1">
        <f t="array" ref="H12">INDEX(Questions!$A$1:$O$1079,'Reducing Pollution'!F12,'Reducing Pollution'!G12)</f>
        <v>Do you have catch crops to limit bare soil in autumn/winter period?</v>
      </c>
      <c r="I12" s="78" t="str" cm="1">
        <f t="array" ref="I12">INDEX(Questions!$A$1:$N$1000,F12,6)</f>
        <v>yes_positive_0_100_na</v>
      </c>
      <c r="J12" s="22" t="s">
        <v>2570</v>
      </c>
      <c r="K12" s="78" t="e">
        <f>MATCH(I12&amp;"_"&amp;J12,Dropdown!$A$1:$A$1002,)</f>
        <v>#N/A</v>
      </c>
      <c r="L12" s="171" t="e" cm="1">
        <f t="array" ref="L12">INDEX(Dropdown!$A$1:$F$995,K12,6)</f>
        <v>#N/A</v>
      </c>
      <c r="M12" s="80" t="e" cm="1">
        <f t="array" ref="M12">IF(L12="n.a.",0,INDEX(Questions!$A$1:$Z$1000,F12,26))</f>
        <v>#N/A</v>
      </c>
      <c r="N12" s="80" t="e">
        <f t="shared" si="0"/>
        <v>#N/A</v>
      </c>
      <c r="O12" s="129"/>
      <c r="P12" s="129"/>
    </row>
    <row r="13" spans="1:17" ht="46.15" customHeight="1">
      <c r="A13" s="134" t="s">
        <v>59</v>
      </c>
      <c r="B13" s="134" t="str">
        <f>INDEX(Categories!$A$1:$I$151,MATCH(A13,Categories!C:C,),MATCH(Config!$B$2,Categories!$A$1:$I$1,0))</f>
        <v>Reducing Pollution</v>
      </c>
      <c r="C13" s="134" t="str">
        <f>INDEX(Categories!$A$1:$I$151, MATCH(INDEX(Questions!$A$1:$N$200, MATCH(A13&amp;E13,Questions!E:E,0),2),Categories!C:C,0),MATCH(Config!$B$2,Categories!$A$1:$I$1,0))</f>
        <v>Soil management</v>
      </c>
      <c r="D13" s="134" t="str">
        <f>INDEX(Categories!$A$1:$I$151, MATCH(INDEX(Questions!$A$1:$N$200, MATCH(A13&amp;E13,Questions!E:E,0),3),Categories!C:C,0),MATCH(Config!$B$2,Categories!$A$1:$I$1,0))</f>
        <v>Soil cover</v>
      </c>
      <c r="E13" s="135">
        <v>12</v>
      </c>
      <c r="F13" s="78">
        <f>MATCH(A13&amp;E13,Questions!$E$1:$E$90,0)</f>
        <v>66</v>
      </c>
      <c r="G13" s="78">
        <f>MATCH(VLOOKUP("Language",Config!$A$2:$B$19,2),Questions!$A$1:$O$1,)</f>
        <v>8</v>
      </c>
      <c r="H13" s="135" t="str" cm="1">
        <f t="array" ref="H13">INDEX(Questions!$A$1:$O$1079,'Reducing Pollution'!F13,'Reducing Pollution'!G13)</f>
        <v>What is the average duration of a crop rotation?</v>
      </c>
      <c r="I13" s="78" t="str" cm="1">
        <f t="array" ref="I13">INDEX(Questions!$A$1:$N$1000,F13,6)</f>
        <v>crop_rotation</v>
      </c>
      <c r="J13" s="22" t="s">
        <v>2570</v>
      </c>
      <c r="K13" s="78" t="e">
        <f>MATCH(I13&amp;"_"&amp;J13,Dropdown!$A$1:$A$1002,)</f>
        <v>#N/A</v>
      </c>
      <c r="L13" s="171" t="e" cm="1">
        <f t="array" ref="L13">INDEX(Dropdown!$A$1:$F$995,K13,6)</f>
        <v>#N/A</v>
      </c>
      <c r="M13" s="80" t="e" cm="1">
        <f t="array" ref="M13">IF(L13="n.a.",0,INDEX(Questions!$A$1:$Z$1000,F13,26))</f>
        <v>#N/A</v>
      </c>
      <c r="N13" s="80" t="e">
        <f t="shared" si="0"/>
        <v>#N/A</v>
      </c>
      <c r="O13" s="129"/>
      <c r="P13" s="129"/>
    </row>
    <row r="14" spans="1:17" ht="46.15" customHeight="1">
      <c r="A14" s="134" t="s">
        <v>59</v>
      </c>
      <c r="B14" s="134" t="str">
        <f>INDEX(Categories!$A$1:$I$151,MATCH(A14,Categories!C:C,),MATCH(Config!$B$2,Categories!$A$1:$I$1,0))</f>
        <v>Reducing Pollution</v>
      </c>
      <c r="C14" s="134" t="str">
        <f>INDEX(Categories!$A$1:$I$151, MATCH(INDEX(Questions!$A$1:$N$200, MATCH(A14&amp;E14,Questions!E:E,0),2),Categories!C:C,0),MATCH(Config!$B$2,Categories!$A$1:$I$1,0))</f>
        <v>Soil management</v>
      </c>
      <c r="D14" s="134" t="str">
        <f>INDEX(Categories!$A$1:$I$151, MATCH(INDEX(Questions!$A$1:$N$200, MATCH(A14&amp;E14,Questions!E:E,0),3),Categories!C:C,0),MATCH(Config!$B$2,Categories!$A$1:$I$1,0))</f>
        <v>Soil cover</v>
      </c>
      <c r="E14" s="135">
        <v>13</v>
      </c>
      <c r="F14" s="78">
        <f>MATCH(A14&amp;E14,Questions!$E$1:$E$90,0)</f>
        <v>67</v>
      </c>
      <c r="G14" s="78">
        <f>MATCH(VLOOKUP("Language",Config!$A$2:$B$19,2),Questions!$A$1:$O$1,)</f>
        <v>8</v>
      </c>
      <c r="H14" s="135" t="str" cm="1">
        <f t="array" ref="H14">INDEX(Questions!$A$1:$O$1079,'Reducing Pollution'!F14,'Reducing Pollution'!G14)</f>
        <v>Do you incorporate temporary grasslands for 3 years or more in your rotation? (in case of arable cropping)</v>
      </c>
      <c r="I14" s="78" t="str" cm="1">
        <f t="array" ref="I14">INDEX(Questions!$A$1:$N$1000,F14,6)</f>
        <v>yes_positive_0_100_na</v>
      </c>
      <c r="J14" s="22" t="s">
        <v>2570</v>
      </c>
      <c r="K14" s="78" t="e">
        <f>MATCH(I14&amp;"_"&amp;J14,Dropdown!$A$1:$A$1002,)</f>
        <v>#N/A</v>
      </c>
      <c r="L14" s="171" t="e" cm="1">
        <f t="array" ref="L14">INDEX(Dropdown!$A$1:$F$995,K14,6)</f>
        <v>#N/A</v>
      </c>
      <c r="M14" s="80" t="e" cm="1">
        <f t="array" ref="M14">IF(L14="n.a.",0,INDEX(Questions!$A$1:$Z$1000,F14,26))</f>
        <v>#N/A</v>
      </c>
      <c r="N14" s="80" t="e">
        <f t="shared" si="0"/>
        <v>#N/A</v>
      </c>
      <c r="O14" s="129"/>
      <c r="P14" s="129"/>
    </row>
    <row r="15" spans="1:17" ht="46.15" customHeight="1">
      <c r="A15" s="134" t="s">
        <v>59</v>
      </c>
      <c r="B15" s="134" t="str">
        <f>INDEX(Categories!$A$1:$I$151,MATCH(A15,Categories!C:C,),MATCH(Config!$B$2,Categories!$A$1:$I$1,0))</f>
        <v>Reducing Pollution</v>
      </c>
      <c r="C15" s="134" t="str">
        <f>INDEX(Categories!$A$1:$I$151, MATCH(INDEX(Questions!$A$1:$N$200, MATCH(A15&amp;E15,Questions!E:E,0),2),Categories!C:C,0),MATCH(Config!$B$2,Categories!$A$1:$I$1,0))</f>
        <v>Soil management</v>
      </c>
      <c r="D15" s="134" t="str">
        <f>INDEX(Categories!$A$1:$I$151, MATCH(INDEX(Questions!$A$1:$N$200, MATCH(A15&amp;E15,Questions!E:E,0),3),Categories!C:C,0),MATCH(Config!$B$2,Categories!$A$1:$I$1,0))</f>
        <v>Soil cover</v>
      </c>
      <c r="E15" s="135">
        <v>14</v>
      </c>
      <c r="F15" s="78">
        <f>MATCH(A15&amp;E15,Questions!$E$1:$E$90,0)</f>
        <v>68</v>
      </c>
      <c r="G15" s="78">
        <f>MATCH(VLOOKUP("Language",Config!$A$2:$B$19,2),Questions!$A$1:$O$1,)</f>
        <v>8</v>
      </c>
      <c r="H15" s="135" t="str" cm="1">
        <f t="array" ref="H15">INDEX(Questions!$A$1:$O$1079,'Reducing Pollution'!F15,'Reducing Pollution'!G15)</f>
        <v>What percentage of your farm is in permanent grasslands?</v>
      </c>
      <c r="I15" s="78" t="str" cm="1">
        <f t="array" ref="I15">INDEX(Questions!$A$1:$N$1000,F15,6)</f>
        <v>perc_permanent_grassland</v>
      </c>
      <c r="J15" s="22" t="s">
        <v>2570</v>
      </c>
      <c r="K15" s="78" t="e">
        <f>MATCH(I15&amp;"_"&amp;J15,Dropdown!$A$1:$A$1002,)</f>
        <v>#N/A</v>
      </c>
      <c r="L15" s="171" t="e" cm="1">
        <f t="array" ref="L15">INDEX(Dropdown!$A$1:$F$995,K15,6)</f>
        <v>#N/A</v>
      </c>
      <c r="M15" s="80" t="e" cm="1">
        <f t="array" ref="M15">IF(L15="n.a.",0,INDEX(Questions!$A$1:$Z$1000,F15,26))</f>
        <v>#N/A</v>
      </c>
      <c r="N15" s="80" t="e">
        <f t="shared" si="0"/>
        <v>#N/A</v>
      </c>
      <c r="O15" s="129"/>
      <c r="P15" s="129"/>
    </row>
    <row r="16" spans="1:17" ht="46.15" customHeight="1">
      <c r="A16" s="134" t="s">
        <v>59</v>
      </c>
      <c r="B16" s="134" t="str">
        <f>INDEX(Categories!$A$1:$I$151,MATCH(A16,Categories!C:C,),MATCH(Config!$B$2,Categories!$A$1:$I$1,0))</f>
        <v>Reducing Pollution</v>
      </c>
      <c r="C16" s="134" t="str">
        <f>INDEX(Categories!$A$1:$I$151, MATCH(INDEX(Questions!$A$1:$N$200, MATCH(A16&amp;E16,Questions!E:E,0),2),Categories!C:C,0),MATCH(Config!$B$2,Categories!$A$1:$I$1,0))</f>
        <v>Pest regulation</v>
      </c>
      <c r="D16" s="134" t="str">
        <f>INDEX(Categories!$A$1:$I$151, MATCH(INDEX(Questions!$A$1:$N$200, MATCH(A16&amp;E16,Questions!E:E,0),3),Categories!C:C,0),MATCH(Config!$B$2,Categories!$A$1:$I$1,0))</f>
        <v>Pesticides use</v>
      </c>
      <c r="E16" s="135">
        <v>15</v>
      </c>
      <c r="F16" s="78">
        <f>MATCH(A16&amp;E16,Questions!$E$1:$E$90,0)</f>
        <v>69</v>
      </c>
      <c r="G16" s="78">
        <f>MATCH(VLOOKUP("Language",Config!$A$2:$B$19,2),Questions!$A$1:$O$1,)</f>
        <v>8</v>
      </c>
      <c r="H16" s="135" t="str" cm="1">
        <f t="array" ref="H16">INDEX(Questions!$A$1:$O$1079,'Reducing Pollution'!F16,'Reducing Pollution'!G16)</f>
        <v>Do you have a safe-pesticide-use-training course completed?</v>
      </c>
      <c r="I16" s="78" t="str" cm="1">
        <f t="array" ref="I16">INDEX(Questions!$A$1:$N$1000,F16,6)</f>
        <v>yes_positive_0_100_na</v>
      </c>
      <c r="J16" s="22" t="s">
        <v>2570</v>
      </c>
      <c r="K16" s="78" t="e">
        <f>MATCH(I16&amp;"_"&amp;J16,Dropdown!$A$1:$A$1002,)</f>
        <v>#N/A</v>
      </c>
      <c r="L16" s="171" t="e" cm="1">
        <f t="array" ref="L16">INDEX(Dropdown!$A$1:$F$995,K16,6)</f>
        <v>#N/A</v>
      </c>
      <c r="M16" s="80" t="e" cm="1">
        <f t="array" ref="M16">IF(L16="n.a.",0,INDEX(Questions!$A$1:$Z$1000,F16,26))</f>
        <v>#N/A</v>
      </c>
      <c r="N16" s="80" t="e">
        <f t="shared" si="0"/>
        <v>#N/A</v>
      </c>
      <c r="O16" s="129"/>
      <c r="P16" s="129"/>
    </row>
    <row r="17" spans="1:16" ht="46.15" customHeight="1">
      <c r="A17" s="134" t="s">
        <v>59</v>
      </c>
      <c r="B17" s="134" t="str">
        <f>INDEX(Categories!$A$1:$I$151,MATCH(A17,Categories!C:C,),MATCH(Config!$B$2,Categories!$A$1:$I$1,0))</f>
        <v>Reducing Pollution</v>
      </c>
      <c r="C17" s="134" t="str">
        <f>INDEX(Categories!$A$1:$I$151, MATCH(INDEX(Questions!$A$1:$N$200, MATCH(A17&amp;E17,Questions!E:E,0),2),Categories!C:C,0),MATCH(Config!$B$2,Categories!$A$1:$I$1,0))</f>
        <v>Pest regulation</v>
      </c>
      <c r="D17" s="134" t="str">
        <f>INDEX(Categories!$A$1:$I$151, MATCH(INDEX(Questions!$A$1:$N$200, MATCH(A17&amp;E17,Questions!E:E,0),3),Categories!C:C,0),MATCH(Config!$B$2,Categories!$A$1:$I$1,0))</f>
        <v>Pesticides use</v>
      </c>
      <c r="E17" s="135">
        <v>16</v>
      </c>
      <c r="F17" s="78">
        <f>MATCH(A17&amp;E17,Questions!$E$1:$E$90,0)</f>
        <v>70</v>
      </c>
      <c r="G17" s="78">
        <f>MATCH(VLOOKUP("Language",Config!$A$2:$B$19,2),Questions!$A$1:$O$1,)</f>
        <v>8</v>
      </c>
      <c r="H17" s="135" t="str" cm="1">
        <f t="array" ref="H17">INDEX(Questions!$A$1:$O$1079,'Reducing Pollution'!F17,'Reducing Pollution'!G17)</f>
        <v>Do you spray when the weather is windy?</v>
      </c>
      <c r="I17" s="78" t="str" cm="1">
        <f t="array" ref="I17">INDEX(Questions!$A$1:$N$1000,F17,6)</f>
        <v>yes_negative_0_100_na</v>
      </c>
      <c r="J17" s="22" t="s">
        <v>2570</v>
      </c>
      <c r="K17" s="78" t="e">
        <f>MATCH(I17&amp;"_"&amp;J17,Dropdown!$A$1:$A$1002,)</f>
        <v>#N/A</v>
      </c>
      <c r="L17" s="171" t="e" cm="1">
        <f t="array" ref="L17">INDEX(Dropdown!$A$1:$F$995,K17,6)</f>
        <v>#N/A</v>
      </c>
      <c r="M17" s="80" t="e" cm="1">
        <f t="array" ref="M17">IF(L17="n.a.",0,INDEX(Questions!$A$1:$Z$1000,F17,26))</f>
        <v>#N/A</v>
      </c>
      <c r="N17" s="80" t="e">
        <f t="shared" si="0"/>
        <v>#N/A</v>
      </c>
      <c r="O17" s="129"/>
      <c r="P17" s="129"/>
    </row>
    <row r="18" spans="1:16" ht="46.15" customHeight="1">
      <c r="A18" s="134" t="s">
        <v>59</v>
      </c>
      <c r="B18" s="134" t="str">
        <f>INDEX(Categories!$A$1:$I$151,MATCH(A18,Categories!C:C,),MATCH(Config!$B$2,Categories!$A$1:$I$1,0))</f>
        <v>Reducing Pollution</v>
      </c>
      <c r="C18" s="134" t="str">
        <f>INDEX(Categories!$A$1:$I$151, MATCH(INDEX(Questions!$A$1:$N$200, MATCH(A18&amp;E18,Questions!E:E,0),2),Categories!C:C,0),MATCH(Config!$B$2,Categories!$A$1:$I$1,0))</f>
        <v>Pest regulation</v>
      </c>
      <c r="D18" s="134" t="str">
        <f>INDEX(Categories!$A$1:$I$151, MATCH(INDEX(Questions!$A$1:$N$200, MATCH(A18&amp;E18,Questions!E:E,0),3),Categories!C:C,0),MATCH(Config!$B$2,Categories!$A$1:$I$1,0))</f>
        <v>Biological control</v>
      </c>
      <c r="E18" s="135">
        <v>17</v>
      </c>
      <c r="F18" s="78">
        <f>MATCH(A18&amp;E18,Questions!$E$1:$E$90,0)</f>
        <v>71</v>
      </c>
      <c r="G18" s="78">
        <f>MATCH(VLOOKUP("Language",Config!$A$2:$B$19,2),Questions!$A$1:$O$1,)</f>
        <v>8</v>
      </c>
      <c r="H18" s="135" t="str" cm="1">
        <f t="array" ref="H18">INDEX(Questions!$A$1:$O$1079,'Reducing Pollution'!F18,'Reducing Pollution'!G18)</f>
        <v xml:space="preserve">Do you create habitats (hedgerows, …) for insects that help with pest regulation? </v>
      </c>
      <c r="I18" s="78" t="str" cm="1">
        <f t="array" ref="I18">INDEX(Questions!$A$1:$N$1000,F18,6)</f>
        <v>yes_positive_0_100</v>
      </c>
      <c r="J18" s="22" t="s">
        <v>2570</v>
      </c>
      <c r="K18" s="78" t="e">
        <f>MATCH(I18&amp;"_"&amp;J18,Dropdown!$A$1:$A$1002,)</f>
        <v>#N/A</v>
      </c>
      <c r="L18" s="171" t="e" cm="1">
        <f t="array" ref="L18">INDEX(Dropdown!$A$1:$F$995,K18,6)</f>
        <v>#N/A</v>
      </c>
      <c r="M18" s="80" t="e" cm="1">
        <f t="array" ref="M18">IF(L18="n.a.",0,INDEX(Questions!$A$1:$Z$1000,F18,26))</f>
        <v>#N/A</v>
      </c>
      <c r="N18" s="80" t="e">
        <f t="shared" si="0"/>
        <v>#N/A</v>
      </c>
      <c r="O18" s="129"/>
      <c r="P18" s="129"/>
    </row>
    <row r="19" spans="1:16" ht="46.15" customHeight="1">
      <c r="A19" s="134" t="s">
        <v>59</v>
      </c>
      <c r="B19" s="134" t="str">
        <f>INDEX(Categories!$A$1:$I$151,MATCH(A19,Categories!C:C,),MATCH(Config!$B$2,Categories!$A$1:$I$1,0))</f>
        <v>Reducing Pollution</v>
      </c>
      <c r="C19" s="134" t="str">
        <f>INDEX(Categories!$A$1:$I$151, MATCH(INDEX(Questions!$A$1:$N$200, MATCH(A19&amp;E19,Questions!E:E,0),2),Categories!C:C,0),MATCH(Config!$B$2,Categories!$A$1:$I$1,0))</f>
        <v>Waterway protection</v>
      </c>
      <c r="D19" s="134" t="str">
        <f>INDEX(Categories!$A$1:$I$151, MATCH(INDEX(Questions!$A$1:$N$200, MATCH(A19&amp;E19,Questions!E:E,0),3),Categories!C:C,0),MATCH(Config!$B$2,Categories!$A$1:$I$1,0))</f>
        <v>Effluents</v>
      </c>
      <c r="E19" s="135">
        <v>18</v>
      </c>
      <c r="F19" s="78">
        <f>MATCH(A19&amp;E19,Questions!$E$1:$E$90,0)</f>
        <v>72</v>
      </c>
      <c r="G19" s="78">
        <f>MATCH(VLOOKUP("Language",Config!$A$2:$B$19,2),Questions!$A$1:$O$1,)</f>
        <v>8</v>
      </c>
      <c r="H19" s="135" t="str" cm="1">
        <f t="array" ref="H19">INDEX(Questions!$A$1:$O$1079,'Reducing Pollution'!F19,'Reducing Pollution'!G19)</f>
        <v>Do you include riparian margins next to waterways?</v>
      </c>
      <c r="I19" s="78" t="str" cm="1">
        <f t="array" ref="I19">INDEX(Questions!$A$1:$N$1000,F19,6)</f>
        <v>yes_positive_0_100_na</v>
      </c>
      <c r="J19" s="22" t="s">
        <v>2570</v>
      </c>
      <c r="K19" s="78" t="e">
        <f>MATCH(I19&amp;"_"&amp;J19,Dropdown!$A$1:$A$1002,)</f>
        <v>#N/A</v>
      </c>
      <c r="L19" s="171" t="e" cm="1">
        <f t="array" ref="L19">INDEX(Dropdown!$A$1:$F$995,K19,6)</f>
        <v>#N/A</v>
      </c>
      <c r="M19" s="80" t="e" cm="1">
        <f t="array" ref="M19">IF(L19="n.a.",0,INDEX(Questions!$A$1:$Z$1000,F19,26))</f>
        <v>#N/A</v>
      </c>
      <c r="N19" s="80" t="e">
        <f t="shared" si="0"/>
        <v>#N/A</v>
      </c>
      <c r="O19" s="129"/>
      <c r="P19" s="129"/>
    </row>
    <row r="20" spans="1:16" ht="46.15" customHeight="1">
      <c r="A20" s="134" t="s">
        <v>59</v>
      </c>
      <c r="B20" s="134" t="str">
        <f>INDEX(Categories!$A$1:$I$151,MATCH(A20,Categories!C:C,),MATCH(Config!$B$2,Categories!$A$1:$I$1,0))</f>
        <v>Reducing Pollution</v>
      </c>
      <c r="C20" s="134" t="str">
        <f>INDEX(Categories!$A$1:$I$151, MATCH(INDEX(Questions!$A$1:$N$200, MATCH(A20&amp;E20,Questions!E:E,0),2),Categories!C:C,0),MATCH(Config!$B$2,Categories!$A$1:$I$1,0))</f>
        <v>Waterway protection</v>
      </c>
      <c r="D20" s="134" t="str">
        <f>INDEX(Categories!$A$1:$I$151, MATCH(INDEX(Questions!$A$1:$N$200, MATCH(A20&amp;E20,Questions!E:E,0),3),Categories!C:C,0),MATCH(Config!$B$2,Categories!$A$1:$I$1,0))</f>
        <v>Effluents</v>
      </c>
      <c r="E20" s="135">
        <v>19</v>
      </c>
      <c r="F20" s="78">
        <f>MATCH(A20&amp;E20,Questions!$E$1:$E$90,0)</f>
        <v>73</v>
      </c>
      <c r="G20" s="78">
        <f>MATCH(VLOOKUP("Language",Config!$A$2:$B$19,2),Questions!$A$1:$O$1,)</f>
        <v>8</v>
      </c>
      <c r="H20" s="135" t="str" cm="1">
        <f t="array" ref="H20">INDEX(Questions!$A$1:$O$1079,'Reducing Pollution'!F20,'Reducing Pollution'!G20)</f>
        <v>Do you respect the buffer zones (X m) as defined in your country's regulation, when spreading fertiliser/manure/slurry/pesticides near waterways?</v>
      </c>
      <c r="I20" s="78" t="str" cm="1">
        <f t="array" ref="I20">INDEX(Questions!$A$1:$N$1000,F20,6)</f>
        <v>yes_positive_0_100_na</v>
      </c>
      <c r="J20" s="22" t="s">
        <v>2570</v>
      </c>
      <c r="K20" s="78" t="e">
        <f>MATCH(I20&amp;"_"&amp;J20,Dropdown!$A$1:$A$1002,)</f>
        <v>#N/A</v>
      </c>
      <c r="L20" s="171" t="e" cm="1">
        <f t="array" ref="L20">INDEX(Dropdown!$A$1:$F$995,K20,6)</f>
        <v>#N/A</v>
      </c>
      <c r="M20" s="80" t="e" cm="1">
        <f t="array" ref="M20">IF(L20="n.a.",0,INDEX(Questions!$A$1:$Z$1000,F20,26))</f>
        <v>#N/A</v>
      </c>
      <c r="N20" s="80" t="e">
        <f t="shared" si="0"/>
        <v>#N/A</v>
      </c>
      <c r="O20" s="129"/>
      <c r="P20" s="129"/>
    </row>
    <row r="21" spans="1:16" ht="46.15" customHeight="1">
      <c r="A21" s="134" t="s">
        <v>59</v>
      </c>
      <c r="B21" s="134" t="str">
        <f>INDEX(Categories!$A$1:$I$151,MATCH(A21,Categories!C:C,),MATCH(Config!$B$2,Categories!$A$1:$I$1,0))</f>
        <v>Reducing Pollution</v>
      </c>
      <c r="C21" s="134" t="str">
        <f>INDEX(Categories!$A$1:$I$151, MATCH(INDEX(Questions!$A$1:$N$200, MATCH(A21&amp;E21,Questions!E:E,0),2),Categories!C:C,0),MATCH(Config!$B$2,Categories!$A$1:$I$1,0))</f>
        <v>Waterway protection</v>
      </c>
      <c r="D21" s="134" t="str">
        <f>INDEX(Categories!$A$1:$I$151, MATCH(INDEX(Questions!$A$1:$N$200, MATCH(A21&amp;E21,Questions!E:E,0),3),Categories!C:C,0),MATCH(Config!$B$2,Categories!$A$1:$I$1,0))</f>
        <v>Effluents</v>
      </c>
      <c r="E21" s="135">
        <v>20</v>
      </c>
      <c r="F21" s="78">
        <f>MATCH(A21&amp;E21,Questions!$E$1:$E$90,0)</f>
        <v>74</v>
      </c>
      <c r="G21" s="78">
        <f>MATCH(VLOOKUP("Language",Config!$A$2:$B$19,2),Questions!$A$1:$O$1,)</f>
        <v>8</v>
      </c>
      <c r="H21" s="135" t="str" cm="1">
        <f t="array" ref="H21">INDEX(Questions!$A$1:$O$1079,'Reducing Pollution'!F21,'Reducing Pollution'!G21)</f>
        <v>Do you ensure no effluent escapes from your yard? (separate clean water pipes, pond, appropriate storage of silage)</v>
      </c>
      <c r="I21" s="78" t="str" cm="1">
        <f t="array" ref="I21">INDEX(Questions!$A$1:$N$1000,F21,6)</f>
        <v>yes_positive_0_100</v>
      </c>
      <c r="J21" s="22" t="s">
        <v>2570</v>
      </c>
      <c r="K21" s="78" t="e">
        <f>MATCH(I21&amp;"_"&amp;J21,Dropdown!$A$1:$A$1002,)</f>
        <v>#N/A</v>
      </c>
      <c r="L21" s="171" t="e" cm="1">
        <f t="array" ref="L21">INDEX(Dropdown!$A$1:$F$995,K21,6)</f>
        <v>#N/A</v>
      </c>
      <c r="M21" s="80" t="e" cm="1">
        <f t="array" ref="M21">IF(L21="n.a.",0,INDEX(Questions!$A$1:$Z$1000,F21,26))</f>
        <v>#N/A</v>
      </c>
      <c r="N21" s="80" t="e">
        <f t="shared" si="0"/>
        <v>#N/A</v>
      </c>
      <c r="O21" s="129"/>
      <c r="P21" s="129"/>
    </row>
  </sheetData>
  <sheetProtection algorithmName="SHA-512" hashValue="thX/5fMxezQGPx3Dcx0F1wBEVpLlvrD0BRdTVShCx+bHDZQrEjdXbavd0Z90DCtGNHONsV0fejNiiQBybJcN6A==" saltValue="eKkQUbI/8ZvYS3FvWvPzsQ==" spinCount="100000" sheet="1" formatCells="0" formatColumns="0" formatRows="0"/>
  <hyperlinks>
    <hyperlink ref="Q2" r:id="rId1" xr:uid="{A6C9977B-4440-4BF9-A5AD-D73909D2973E}"/>
  </hyperlinks>
  <pageMargins left="0.7" right="0.7" top="0.78740157499999996" bottom="0.78740157499999996" header="0.3" footer="0.3"/>
  <pageSetup paperSize="9" orientation="portrait" r:id="rId2"/>
  <extLst>
    <ext xmlns:x14="http://schemas.microsoft.com/office/spreadsheetml/2009/9/main" uri="{CCE6A557-97BC-4b89-ADB6-D9C93CAAB3DF}">
      <x14:dataValidations xmlns:xm="http://schemas.microsoft.com/office/excel/2006/main" count="20">
        <x14:dataValidation type="list" allowBlank="1" showInputMessage="1" showErrorMessage="1" xr:uid="{53B1BF33-C8EE-4E63-9559-D3AA6A91C28A}">
          <x14:formula1>
            <xm:f>Questions!$Q$55:$X$55</xm:f>
          </x14:formula1>
          <xm:sqref>J2</xm:sqref>
        </x14:dataValidation>
        <x14:dataValidation type="list" allowBlank="1" showInputMessage="1" showErrorMessage="1" xr:uid="{02E40A5F-F12E-4841-B35D-544144420D86}">
          <x14:formula1>
            <xm:f>Questions!$Q$56:$X$56</xm:f>
          </x14:formula1>
          <xm:sqref>J3</xm:sqref>
        </x14:dataValidation>
        <x14:dataValidation type="list" allowBlank="1" showInputMessage="1" showErrorMessage="1" xr:uid="{CAD9590C-0495-48A1-A151-A560901CDD5D}">
          <x14:formula1>
            <xm:f>Questions!$Q$59:$X$59</xm:f>
          </x14:formula1>
          <xm:sqref>J6</xm:sqref>
        </x14:dataValidation>
        <x14:dataValidation type="list" allowBlank="1" showInputMessage="1" showErrorMessage="1" xr:uid="{E275C6C1-6EC9-4AB4-8B14-CDD852A33631}">
          <x14:formula1>
            <xm:f>Questions!$Q$58:$X$58</xm:f>
          </x14:formula1>
          <xm:sqref>J5</xm:sqref>
        </x14:dataValidation>
        <x14:dataValidation type="list" allowBlank="1" showInputMessage="1" showErrorMessage="1" xr:uid="{A64DBBC3-BE2C-480D-8748-8362197131BA}">
          <x14:formula1>
            <xm:f>Questions!$Q$60:$X$60</xm:f>
          </x14:formula1>
          <xm:sqref>J7</xm:sqref>
        </x14:dataValidation>
        <x14:dataValidation type="list" allowBlank="1" showInputMessage="1" showErrorMessage="1" xr:uid="{402469BF-9A18-4309-9F60-1FF578518C9E}">
          <x14:formula1>
            <xm:f>Questions!$Q$61:$X$61</xm:f>
          </x14:formula1>
          <xm:sqref>J8</xm:sqref>
        </x14:dataValidation>
        <x14:dataValidation type="list" allowBlank="1" showInputMessage="1" showErrorMessage="1" xr:uid="{4604E911-128B-4AC2-A77B-BDED43514A53}">
          <x14:formula1>
            <xm:f>Questions!$Q$62:$X$62</xm:f>
          </x14:formula1>
          <xm:sqref>J9</xm:sqref>
        </x14:dataValidation>
        <x14:dataValidation type="list" allowBlank="1" showInputMessage="1" showErrorMessage="1" xr:uid="{9EFE285B-0FD0-469B-A5F2-A60EDE5B707F}">
          <x14:formula1>
            <xm:f>Questions!$Q$63:$X$63</xm:f>
          </x14:formula1>
          <xm:sqref>J10</xm:sqref>
        </x14:dataValidation>
        <x14:dataValidation type="list" allowBlank="1" showInputMessage="1" showErrorMessage="1" xr:uid="{FF180201-9C8F-4DE7-8D0C-5FF45310E0FC}">
          <x14:formula1>
            <xm:f>Questions!$Q$64:$X$64</xm:f>
          </x14:formula1>
          <xm:sqref>J11</xm:sqref>
        </x14:dataValidation>
        <x14:dataValidation type="list" allowBlank="1" showInputMessage="1" showErrorMessage="1" xr:uid="{06A6AB73-BCD9-498B-9145-7889DA042532}">
          <x14:formula1>
            <xm:f>Questions!$Q$65:$X$65</xm:f>
          </x14:formula1>
          <xm:sqref>J12</xm:sqref>
        </x14:dataValidation>
        <x14:dataValidation type="list" allowBlank="1" showInputMessage="1" showErrorMessage="1" xr:uid="{16CA395C-FBBF-43C7-9CC6-1053A79F940D}">
          <x14:formula1>
            <xm:f>Questions!$Q$66:$X$66</xm:f>
          </x14:formula1>
          <xm:sqref>J13</xm:sqref>
        </x14:dataValidation>
        <x14:dataValidation type="list" allowBlank="1" showInputMessage="1" showErrorMessage="1" xr:uid="{D3DD7226-7227-437C-93BC-AFFAC865CFFD}">
          <x14:formula1>
            <xm:f>Questions!$Q$67:$X$67</xm:f>
          </x14:formula1>
          <xm:sqref>J14</xm:sqref>
        </x14:dataValidation>
        <x14:dataValidation type="list" allowBlank="1" showInputMessage="1" showErrorMessage="1" xr:uid="{167E2FB4-E30F-4022-B60F-2B3D0D555DD1}">
          <x14:formula1>
            <xm:f>Questions!$Q$68:$X$68</xm:f>
          </x14:formula1>
          <xm:sqref>J15</xm:sqref>
        </x14:dataValidation>
        <x14:dataValidation type="list" allowBlank="1" showInputMessage="1" showErrorMessage="1" xr:uid="{7196A0A0-9F5E-45EB-A5DA-BED805A10963}">
          <x14:formula1>
            <xm:f>Questions!$Q$69:$X$69</xm:f>
          </x14:formula1>
          <xm:sqref>J16</xm:sqref>
        </x14:dataValidation>
        <x14:dataValidation type="list" allowBlank="1" showInputMessage="1" showErrorMessage="1" xr:uid="{16337594-A507-4066-A376-B85E39A30448}">
          <x14:formula1>
            <xm:f>Questions!$Q$70:$X$70</xm:f>
          </x14:formula1>
          <xm:sqref>J17</xm:sqref>
        </x14:dataValidation>
        <x14:dataValidation type="list" allowBlank="1" showInputMessage="1" showErrorMessage="1" xr:uid="{2844E1DD-C570-4222-B6BC-32D6D82A1EB6}">
          <x14:formula1>
            <xm:f>Questions!$Q$71:$X$71</xm:f>
          </x14:formula1>
          <xm:sqref>J18</xm:sqref>
        </x14:dataValidation>
        <x14:dataValidation type="list" allowBlank="1" showInputMessage="1" showErrorMessage="1" xr:uid="{106D0DFF-B432-447D-8FE0-80EB9EFF8C76}">
          <x14:formula1>
            <xm:f>Questions!$Q$72:$X$72</xm:f>
          </x14:formula1>
          <xm:sqref>J19</xm:sqref>
        </x14:dataValidation>
        <x14:dataValidation type="list" allowBlank="1" showInputMessage="1" showErrorMessage="1" xr:uid="{E587C26E-C674-483A-97FC-054E9476EA35}">
          <x14:formula1>
            <xm:f>Questions!$Q$73:$X$73</xm:f>
          </x14:formula1>
          <xm:sqref>J20</xm:sqref>
        </x14:dataValidation>
        <x14:dataValidation type="list" allowBlank="1" showInputMessage="1" showErrorMessage="1" xr:uid="{465B5163-AE13-470B-BD6B-999F377F462A}">
          <x14:formula1>
            <xm:f>Questions!$Q$74:$X$74</xm:f>
          </x14:formula1>
          <xm:sqref>J21</xm:sqref>
        </x14:dataValidation>
        <x14:dataValidation type="list" allowBlank="1" showInputMessage="1" showErrorMessage="1" xr:uid="{57656B6A-AC40-460A-AD3A-59A5A2AF2C18}">
          <x14:formula1>
            <xm:f>Questions!$Q$57:$X$57</xm:f>
          </x14:formula1>
          <xm:sqref>J4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45E70-DBE1-4674-8316-D7B46C55AAEC}">
  <dimension ref="A1:Q31"/>
  <sheetViews>
    <sheetView zoomScaleNormal="100" workbookViewId="0">
      <pane ySplit="1" topLeftCell="A2" activePane="bottomLeft" state="frozen"/>
      <selection pane="bottomLeft" activeCell="C1" sqref="C1"/>
    </sheetView>
  </sheetViews>
  <sheetFormatPr defaultColWidth="11.54296875" defaultRowHeight="49.9" customHeight="1"/>
  <cols>
    <col min="1" max="2" width="18.7265625" style="145" hidden="1" customWidth="1"/>
    <col min="3" max="4" width="18.7265625" style="145" customWidth="1"/>
    <col min="5" max="5" width="5" style="12" bestFit="1" customWidth="1"/>
    <col min="6" max="6" width="6.1796875" style="67" hidden="1" customWidth="1"/>
    <col min="7" max="7" width="4.7265625" style="67" hidden="1" customWidth="1"/>
    <col min="8" max="8" width="128.7265625" style="145" customWidth="1"/>
    <col min="9" max="9" width="21.26953125" style="90" hidden="1" customWidth="1"/>
    <col min="10" max="10" width="31.1796875" style="83" bestFit="1" customWidth="1"/>
    <col min="11" max="11" width="11.26953125" style="67" hidden="1" customWidth="1"/>
    <col min="12" max="12" width="15" style="177" hidden="1" customWidth="1"/>
    <col min="13" max="13" width="9.7265625" style="67" hidden="1" customWidth="1"/>
    <col min="14" max="14" width="12.7265625" style="67" hidden="1" customWidth="1"/>
    <col min="15" max="15" width="11.26953125" style="12" customWidth="1"/>
    <col min="16" max="16" width="10.54296875" style="12" customWidth="1"/>
    <col min="17" max="17" width="64.08984375" style="12" customWidth="1"/>
    <col min="18" max="16384" width="11.54296875" style="12"/>
  </cols>
  <sheetData>
    <row r="1" spans="1:17" s="140" customFormat="1" ht="49.9" customHeight="1">
      <c r="A1" s="136" t="s">
        <v>20</v>
      </c>
      <c r="B1" s="136" t="s">
        <v>21</v>
      </c>
      <c r="C1" s="136" t="s">
        <v>22</v>
      </c>
      <c r="D1" s="136" t="s">
        <v>23</v>
      </c>
      <c r="E1" s="137" t="s">
        <v>24</v>
      </c>
      <c r="F1" s="84" t="s">
        <v>25</v>
      </c>
      <c r="G1" s="84" t="s">
        <v>26</v>
      </c>
      <c r="H1" s="136" t="s">
        <v>27</v>
      </c>
      <c r="I1" s="87" t="s">
        <v>28</v>
      </c>
      <c r="J1" s="82" t="s">
        <v>29</v>
      </c>
      <c r="K1" s="84" t="s">
        <v>25</v>
      </c>
      <c r="L1" s="174" t="s">
        <v>30</v>
      </c>
      <c r="M1" s="91" t="s">
        <v>31</v>
      </c>
      <c r="N1" s="92" t="s">
        <v>32</v>
      </c>
      <c r="O1" s="138" t="s">
        <v>33</v>
      </c>
      <c r="P1" s="139" t="e">
        <f>SUMPRODUCT(M:M,L:L)/SUM(M:M)</f>
        <v>#N/A</v>
      </c>
      <c r="Q1" s="82" t="s">
        <v>2596</v>
      </c>
    </row>
    <row r="2" spans="1:17" ht="49.9" customHeight="1">
      <c r="A2" s="141" t="s">
        <v>63</v>
      </c>
      <c r="B2" s="141" t="str">
        <f>INDEX(Categories!$A$1:$I$151,MATCH(A2,Categories!C:C,),MATCH(Config!$B$2,Categories!$A$1:$I$1,0))</f>
        <v>Biodiversity</v>
      </c>
      <c r="C2" s="142" t="str">
        <f>INDEX(Categories!$A$1:$I$151, MATCH(INDEX(Questions!$A$1:$N$200, MATCH(A2&amp;E2,Questions!E:E,0),2),Categories!C:C,0),MATCH(Config!$B$2,Categories!$A$1:$I$1,0))</f>
        <v>Habitat management</v>
      </c>
      <c r="D2" s="141" t="str">
        <f>INDEX(Categories!$A$1:$I$151, MATCH(INDEX(Questions!$A$1:$N$200, MATCH(A2&amp;E2,Questions!E:E,0),3),Categories!C:C,0),MATCH(Config!$B$2,Categories!$A$1:$I$1,0))</f>
        <v>Area in biodiversity</v>
      </c>
      <c r="E2" s="143">
        <v>1</v>
      </c>
      <c r="F2" s="85">
        <f>MATCH(A2&amp;E2,Questions!$E$1:$E$1000,0)</f>
        <v>75</v>
      </c>
      <c r="G2" s="85">
        <f>MATCH(VLOOKUP("Language",Config!$A$2:$B$19,2),Questions!$A$1:$O$1,)</f>
        <v>8</v>
      </c>
      <c r="H2" s="141" t="str" cm="1">
        <f t="array" ref="H2">INDEX(Questions!$A$1:$O$1079,Biodiversity!F2,Biodiversity!G2)</f>
        <v>Which percentage of the agriculturally used area of your farm is primarily managed to increase biodiversity?</v>
      </c>
      <c r="I2" s="88" t="str" cm="1">
        <f t="array" ref="I2">INDEX(Questions!$A$1:$N$1000,F2,6)</f>
        <v>biodiv_area_pcnt</v>
      </c>
      <c r="J2" s="23" t="s">
        <v>2570</v>
      </c>
      <c r="K2" s="85" t="e">
        <f>MATCH(I2&amp;"_"&amp;J2,Dropdown!$A$1:$A$1002,)</f>
        <v>#N/A</v>
      </c>
      <c r="L2" s="175" t="e" cm="1">
        <f t="array" ref="L2">INDEX(Dropdown!$A$1:$F$975,K2,6)</f>
        <v>#N/A</v>
      </c>
      <c r="M2" s="80" t="e" cm="1">
        <f t="array" ref="M2">IF(L2="n.a.",0,INDEX(Questions!$A$1:$Z$1000,F2,26))</f>
        <v>#N/A</v>
      </c>
      <c r="N2" s="80" t="e">
        <f>IF(M2=0,0,L2*M2)</f>
        <v>#N/A</v>
      </c>
      <c r="O2" s="129"/>
      <c r="P2" s="129"/>
      <c r="Q2" s="206" t="s">
        <v>2575</v>
      </c>
    </row>
    <row r="3" spans="1:17" ht="49.9" customHeight="1">
      <c r="A3" s="141" t="s">
        <v>63</v>
      </c>
      <c r="B3" s="141" t="str">
        <f>INDEX(Categories!$A$1:$I$151,MATCH(A3,Categories!C:C,),MATCH(Config!$B$2,Categories!$A$1:$I$1,0))</f>
        <v>Biodiversity</v>
      </c>
      <c r="C3" s="142" t="str">
        <f>INDEX(Categories!$A$1:$I$151, MATCH(INDEX(Questions!$A$1:$N$200, MATCH(A3&amp;E3,Questions!E:E,0),2),Categories!C:C,0),MATCH(Config!$B$2,Categories!$A$1:$I$1,0))</f>
        <v>Habitat management</v>
      </c>
      <c r="D3" s="141" t="str">
        <f>INDEX(Categories!$A$1:$I$151, MATCH(INDEX(Questions!$A$1:$N$200, MATCH(A3&amp;E3,Questions!E:E,0),3),Categories!C:C,0),MATCH(Config!$B$2,Categories!$A$1:$I$1,0))</f>
        <v>Linked habitats</v>
      </c>
      <c r="E3" s="144">
        <v>2</v>
      </c>
      <c r="F3" s="86">
        <f>MATCH(A3&amp;E3,Questions!$E$1:$E$1000,0)</f>
        <v>76</v>
      </c>
      <c r="G3" s="86">
        <f>MATCH(VLOOKUP("Language",Config!$A$2:$B$19,2),Questions!$A$1:$O$1,)</f>
        <v>8</v>
      </c>
      <c r="H3" s="142" t="str" cm="1">
        <f t="array" ref="H3">INDEX(Questions!$A$1:$O$1079,Biodiversity!F3,Biodiversity!G3)</f>
        <v>Are your biodiverse areas connected through landscape elements (e.g. hedgerows, continuous linear structures with woody plants, extensively managed grassland, riparian margins, etc.)?</v>
      </c>
      <c r="I3" s="89" t="str" cm="1">
        <f t="array" ref="I3">INDEX(Questions!$A$1:$N$1000,F3,6)</f>
        <v>biodiv_connectedness</v>
      </c>
      <c r="J3" s="24" t="s">
        <v>2570</v>
      </c>
      <c r="K3" s="86" t="e">
        <f>MATCH(I3&amp;"_"&amp;J3,Dropdown!$A$1:$A$1002,)</f>
        <v>#N/A</v>
      </c>
      <c r="L3" s="176" t="e" cm="1">
        <f t="array" ref="L3">INDEX(Dropdown!$A$1:$F$975,K3,6)</f>
        <v>#N/A</v>
      </c>
      <c r="M3" s="80" t="e" cm="1">
        <f t="array" ref="M3">IF(L3="n.a.",0,INDEX(Questions!$A$1:$Z$1000,F3,26))</f>
        <v>#N/A</v>
      </c>
      <c r="N3" s="80" t="e">
        <f t="shared" ref="N3:N31" si="0">IF(M3=0,0,L3*M3)</f>
        <v>#N/A</v>
      </c>
      <c r="O3" s="129"/>
      <c r="P3" s="129"/>
    </row>
    <row r="4" spans="1:17" ht="49.9" customHeight="1">
      <c r="A4" s="141" t="s">
        <v>63</v>
      </c>
      <c r="B4" s="141" t="str">
        <f>INDEX(Categories!$A$1:$I$151,MATCH(A4,Categories!C:C,),MATCH(Config!$B$2,Categories!$A$1:$I$1,0))</f>
        <v>Biodiversity</v>
      </c>
      <c r="C4" s="142" t="str">
        <f>INDEX(Categories!$A$1:$I$151, MATCH(INDEX(Questions!$A$1:$N$200, MATCH(A4&amp;E4,Questions!E:E,0),2),Categories!C:C,0),MATCH(Config!$B$2,Categories!$A$1:$I$1,0))</f>
        <v>Habitat management</v>
      </c>
      <c r="D4" s="141" t="str">
        <f>INDEX(Categories!$A$1:$I$151, MATCH(INDEX(Questions!$A$1:$N$200, MATCH(A4&amp;E4,Questions!E:E,0),3),Categories!C:C,0),MATCH(Config!$B$2,Categories!$A$1:$I$1,0))</f>
        <v>Ponds/wetlands</v>
      </c>
      <c r="E4" s="144">
        <v>3</v>
      </c>
      <c r="F4" s="86">
        <f>MATCH(A4&amp;E4,Questions!$E$1:$E$1000,0)</f>
        <v>77</v>
      </c>
      <c r="G4" s="86">
        <f>MATCH(VLOOKUP("Language",Config!$A$2:$B$19,2),Questions!$A$1:$O$1,)</f>
        <v>8</v>
      </c>
      <c r="H4" s="142" t="str" cm="1">
        <f t="array" ref="H4">INDEX(Questions!$A$1:$O$1079,Biodiversity!F4,Biodiversity!G4)</f>
        <v>Do you have ponds/wetlands on your farm?</v>
      </c>
      <c r="I4" s="89" t="str" cm="1">
        <f t="array" ref="I4">INDEX(Questions!$A$1:$N$1000,F4,6)</f>
        <v>ponds_wetlands</v>
      </c>
      <c r="J4" s="24" t="s">
        <v>2570</v>
      </c>
      <c r="K4" s="86" t="e">
        <f>MATCH(I4&amp;"_"&amp;J4,Dropdown!$A$1:$A$1002,)</f>
        <v>#N/A</v>
      </c>
      <c r="L4" s="176" t="e" cm="1">
        <f t="array" ref="L4">INDEX(Dropdown!$A$1:$F$975,K4,6)</f>
        <v>#N/A</v>
      </c>
      <c r="M4" s="80" t="e" cm="1">
        <f t="array" ref="M4">IF(L4="n.a.",0,INDEX(Questions!$A$1:$Z$1000,F4,26))</f>
        <v>#N/A</v>
      </c>
      <c r="N4" s="80" t="e">
        <f t="shared" si="0"/>
        <v>#N/A</v>
      </c>
      <c r="O4" s="129"/>
      <c r="P4" s="129"/>
    </row>
    <row r="5" spans="1:17" ht="49.9" customHeight="1">
      <c r="A5" s="141" t="s">
        <v>63</v>
      </c>
      <c r="B5" s="141" t="str">
        <f>INDEX(Categories!$A$1:$I$151,MATCH(A5,Categories!C:C,),MATCH(Config!$B$2,Categories!$A$1:$I$1,0))</f>
        <v>Biodiversity</v>
      </c>
      <c r="C5" s="142" t="str">
        <f>INDEX(Categories!$A$1:$I$151, MATCH(INDEX(Questions!$A$1:$N$200, MATCH(A5&amp;E5,Questions!E:E,0),2),Categories!C:C,0),MATCH(Config!$B$2,Categories!$A$1:$I$1,0))</f>
        <v>Habitat management</v>
      </c>
      <c r="D5" s="141" t="str">
        <f>INDEX(Categories!$A$1:$I$151, MATCH(INDEX(Questions!$A$1:$N$200, MATCH(A5&amp;E5,Questions!E:E,0),3),Categories!C:C,0),MATCH(Config!$B$2,Categories!$A$1:$I$1,0))</f>
        <v>Rocky outcrops</v>
      </c>
      <c r="E5" s="144">
        <v>4</v>
      </c>
      <c r="F5" s="86">
        <f>MATCH(A5&amp;E5,Questions!$E$1:$E$1000,0)</f>
        <v>78</v>
      </c>
      <c r="G5" s="86">
        <f>MATCH(VLOOKUP("Language",Config!$A$2:$B$19,2),Questions!$A$1:$O$1,)</f>
        <v>8</v>
      </c>
      <c r="H5" s="142" t="str" cm="1">
        <f t="array" ref="H5">INDEX(Questions!$A$1:$O$1079,Biodiversity!F5,Biodiversity!G5)</f>
        <v>Do you have rocky outcrops/stone piles on your farm?</v>
      </c>
      <c r="I5" s="89" t="str" cm="1">
        <f t="array" ref="I5">INDEX(Questions!$A$1:$N$1000,F5,6)</f>
        <v>outcrops</v>
      </c>
      <c r="J5" s="24" t="s">
        <v>2570</v>
      </c>
      <c r="K5" s="86" t="e">
        <f>MATCH(I5&amp;"_"&amp;J5,Dropdown!$A$1:$A$1002,)</f>
        <v>#N/A</v>
      </c>
      <c r="L5" s="176" t="e" cm="1">
        <f t="array" ref="L5">INDEX(Dropdown!$A$1:$F$975,K5,6)</f>
        <v>#N/A</v>
      </c>
      <c r="M5" s="80" t="e" cm="1">
        <f t="array" ref="M5">IF(L5="n.a.",0,INDEX(Questions!$A$1:$Z$1000,F5,26))</f>
        <v>#N/A</v>
      </c>
      <c r="N5" s="80" t="e">
        <f t="shared" si="0"/>
        <v>#N/A</v>
      </c>
      <c r="O5" s="129"/>
      <c r="P5" s="129"/>
    </row>
    <row r="6" spans="1:17" ht="49.9" customHeight="1">
      <c r="A6" s="141" t="s">
        <v>63</v>
      </c>
      <c r="B6" s="141" t="str">
        <f>INDEX(Categories!$A$1:$I$151,MATCH(A6,Categories!C:C,),MATCH(Config!$B$2,Categories!$A$1:$I$1,0))</f>
        <v>Biodiversity</v>
      </c>
      <c r="C6" s="142" t="str">
        <f>INDEX(Categories!$A$1:$I$151, MATCH(INDEX(Questions!$A$1:$N$200, MATCH(A6&amp;E6,Questions!E:E,0),2),Categories!C:C,0),MATCH(Config!$B$2,Categories!$A$1:$I$1,0))</f>
        <v>Habitat management</v>
      </c>
      <c r="D6" s="141" t="str">
        <f>INDEX(Categories!$A$1:$I$151, MATCH(INDEX(Questions!$A$1:$N$200, MATCH(A6&amp;E6,Questions!E:E,0),3),Categories!C:C,0),MATCH(Config!$B$2,Categories!$A$1:$I$1,0))</f>
        <v>Landscape structure</v>
      </c>
      <c r="E6" s="144">
        <v>5</v>
      </c>
      <c r="F6" s="86">
        <f>MATCH(A6&amp;E6,Questions!$E$1:$E$1000,0)</f>
        <v>79</v>
      </c>
      <c r="G6" s="86">
        <f>MATCH(VLOOKUP("Language",Config!$A$2:$B$19,2),Questions!$A$1:$O$1,)</f>
        <v>8</v>
      </c>
      <c r="H6" s="142" t="str" cm="1">
        <f t="array" ref="H6">INDEX(Questions!$A$1:$O$1079,Biodiversity!F6,Biodiversity!G6)</f>
        <v>How are your temporary grassland paddocks typically shaped?</v>
      </c>
      <c r="I6" s="89" t="str" cm="1">
        <f t="array" ref="I6">INDEX(Questions!$A$1:$N$1000,F6,6)</f>
        <v>temp_grassland_shape_idx</v>
      </c>
      <c r="J6" s="24" t="s">
        <v>2570</v>
      </c>
      <c r="K6" s="86" t="e">
        <f>MATCH(I6&amp;"_"&amp;J6,Dropdown!$A$1:$A$1002,)</f>
        <v>#N/A</v>
      </c>
      <c r="L6" s="176" t="e" cm="1">
        <f t="array" ref="L6">INDEX(Dropdown!$A$1:$F$975,K6,6)</f>
        <v>#N/A</v>
      </c>
      <c r="M6" s="80" t="e" cm="1">
        <f t="array" ref="M6">IF(L6="n.a.",0,INDEX(Questions!$A$1:$Z$1000,F6,26))</f>
        <v>#N/A</v>
      </c>
      <c r="N6" s="80" t="e">
        <f t="shared" si="0"/>
        <v>#N/A</v>
      </c>
      <c r="O6" s="129"/>
      <c r="P6" s="129"/>
    </row>
    <row r="7" spans="1:17" ht="49.9" customHeight="1">
      <c r="A7" s="141" t="s">
        <v>63</v>
      </c>
      <c r="B7" s="141" t="str">
        <f>INDEX(Categories!$A$1:$I$151,MATCH(A7,Categories!C:C,),MATCH(Config!$B$2,Categories!$A$1:$I$1,0))</f>
        <v>Biodiversity</v>
      </c>
      <c r="C7" s="142" t="str">
        <f>INDEX(Categories!$A$1:$I$151, MATCH(INDEX(Questions!$A$1:$N$200, MATCH(A7&amp;E7,Questions!E:E,0),2),Categories!C:C,0),MATCH(Config!$B$2,Categories!$A$1:$I$1,0))</f>
        <v>Habitat management</v>
      </c>
      <c r="D7" s="141" t="str">
        <f>INDEX(Categories!$A$1:$I$151, MATCH(INDEX(Questions!$A$1:$N$200, MATCH(A7&amp;E7,Questions!E:E,0),3),Categories!C:C,0),MATCH(Config!$B$2,Categories!$A$1:$I$1,0))</f>
        <v>Landscape structure</v>
      </c>
      <c r="E7" s="144">
        <v>6</v>
      </c>
      <c r="F7" s="86">
        <f>MATCH(A7&amp;E7,Questions!$E$1:$E$1000,0)</f>
        <v>80</v>
      </c>
      <c r="G7" s="86">
        <f>MATCH(VLOOKUP("Language",Config!$A$2:$B$19,2),Questions!$A$1:$O$1,)</f>
        <v>8</v>
      </c>
      <c r="H7" s="142" t="str" cm="1">
        <f t="array" ref="H7">INDEX(Questions!$A$1:$O$1079,Biodiversity!F7,Biodiversity!G7)</f>
        <v>How are your permanent grassland paddocks typically shaped?</v>
      </c>
      <c r="I7" s="89" t="str" cm="1">
        <f t="array" ref="I7">INDEX(Questions!$A$1:$N$1000,F7,6)</f>
        <v>perm_grassland_shape_idx</v>
      </c>
      <c r="J7" s="24" t="s">
        <v>2570</v>
      </c>
      <c r="K7" s="86" t="e">
        <f>MATCH(I7&amp;"_"&amp;J7,Dropdown!$A$1:$A$1002,)</f>
        <v>#N/A</v>
      </c>
      <c r="L7" s="176" t="e" cm="1">
        <f t="array" ref="L7">INDEX(Dropdown!$A$1:$F$975,K7,6)</f>
        <v>#N/A</v>
      </c>
      <c r="M7" s="80" t="e" cm="1">
        <f t="array" ref="M7">IF(L7="n.a.",0,INDEX(Questions!$A$1:$Z$1000,F7,26))</f>
        <v>#N/A</v>
      </c>
      <c r="N7" s="80" t="e">
        <f t="shared" si="0"/>
        <v>#N/A</v>
      </c>
      <c r="O7" s="129"/>
      <c r="P7" s="129"/>
    </row>
    <row r="8" spans="1:17" ht="49.9" customHeight="1">
      <c r="A8" s="141" t="s">
        <v>63</v>
      </c>
      <c r="B8" s="141" t="str">
        <f>INDEX(Categories!$A$1:$I$151,MATCH(A8,Categories!C:C,),MATCH(Config!$B$2,Categories!$A$1:$I$1,0))</f>
        <v>Biodiversity</v>
      </c>
      <c r="C8" s="142" t="str">
        <f>INDEX(Categories!$A$1:$I$151, MATCH(INDEX(Questions!$A$1:$N$200, MATCH(A8&amp;E8,Questions!E:E,0),2),Categories!C:C,0),MATCH(Config!$B$2,Categories!$A$1:$I$1,0))</f>
        <v>Habitat management</v>
      </c>
      <c r="D8" s="141" t="str">
        <f>INDEX(Categories!$A$1:$I$151, MATCH(INDEX(Questions!$A$1:$N$200, MATCH(A8&amp;E8,Questions!E:E,0),3),Categories!C:C,0),MATCH(Config!$B$2,Categories!$A$1:$I$1,0))</f>
        <v>Landscape structure</v>
      </c>
      <c r="E8" s="144">
        <v>7</v>
      </c>
      <c r="F8" s="86">
        <f>MATCH(A8&amp;E8,Questions!$E$1:$E$1000,0)</f>
        <v>81</v>
      </c>
      <c r="G8" s="86">
        <f>MATCH(VLOOKUP("Language",Config!$A$2:$B$19,2),Questions!$A$1:$O$1,)</f>
        <v>8</v>
      </c>
      <c r="H8" s="142" t="str" cm="1">
        <f t="array" ref="H8">INDEX(Questions!$A$1:$O$1079,Biodiversity!F8,Biodiversity!G8)</f>
        <v>How are your plots of arable, cropped land typically shaped?</v>
      </c>
      <c r="I8" s="89" t="str" cm="1">
        <f t="array" ref="I8">INDEX(Questions!$A$1:$N$1000,F8,6)</f>
        <v>cropland_shape_idx</v>
      </c>
      <c r="J8" s="24" t="s">
        <v>2570</v>
      </c>
      <c r="K8" s="86" t="e">
        <f>MATCH(I8&amp;"_"&amp;J8,Dropdown!$A$1:$A$1002,)</f>
        <v>#N/A</v>
      </c>
      <c r="L8" s="176" t="e" cm="1">
        <f t="array" ref="L8">INDEX(Dropdown!$A$1:$F$975,K8,6)</f>
        <v>#N/A</v>
      </c>
      <c r="M8" s="80" t="e" cm="1">
        <f t="array" ref="M8">IF(L8="n.a.",0,INDEX(Questions!$A$1:$Z$1000,F8,26))</f>
        <v>#N/A</v>
      </c>
      <c r="N8" s="80" t="e">
        <f t="shared" si="0"/>
        <v>#N/A</v>
      </c>
      <c r="O8" s="129"/>
      <c r="P8" s="129"/>
    </row>
    <row r="9" spans="1:17" ht="49.9" customHeight="1">
      <c r="A9" s="141" t="s">
        <v>63</v>
      </c>
      <c r="B9" s="141" t="str">
        <f>INDEX(Categories!$A$1:$I$151,MATCH(A9,Categories!C:C,),MATCH(Config!$B$2,Categories!$A$1:$I$1,0))</f>
        <v>Biodiversity</v>
      </c>
      <c r="C9" s="142" t="str">
        <f>INDEX(Categories!$A$1:$I$151, MATCH(INDEX(Questions!$A$1:$N$200, MATCH(A9&amp;E9,Questions!E:E,0),2),Categories!C:C,0),MATCH(Config!$B$2,Categories!$A$1:$I$1,0))</f>
        <v>Habitat management</v>
      </c>
      <c r="D9" s="141" t="str">
        <f>INDEX(Categories!$A$1:$I$151, MATCH(INDEX(Questions!$A$1:$N$200, MATCH(A9&amp;E9,Questions!E:E,0),3),Categories!C:C,0),MATCH(Config!$B$2,Categories!$A$1:$I$1,0))</f>
        <v>Landscape structure</v>
      </c>
      <c r="E9" s="144">
        <v>8</v>
      </c>
      <c r="F9" s="86">
        <f>MATCH(A9&amp;E9,Questions!$E$1:$E$1000,0)</f>
        <v>82</v>
      </c>
      <c r="G9" s="86">
        <f>MATCH(VLOOKUP("Language",Config!$A$2:$B$19,2),Questions!$A$1:$O$1,)</f>
        <v>8</v>
      </c>
      <c r="H9" s="142" t="str" cm="1">
        <f t="array" ref="H9">INDEX(Questions!$A$1:$O$1079,Biodiversity!F9,Biodiversity!G9)</f>
        <v>What is the size of your average plot of arable crops?</v>
      </c>
      <c r="I9" s="89" t="str" cm="1">
        <f t="array" ref="I9">INDEX(Questions!$A$1:$N$1000,F9,6)</f>
        <v>arable_crop_plot_size</v>
      </c>
      <c r="J9" s="24" t="s">
        <v>2570</v>
      </c>
      <c r="K9" s="86" t="e">
        <f>MATCH(I9&amp;"_"&amp;J9,Dropdown!$A$1:$A$1002,)</f>
        <v>#N/A</v>
      </c>
      <c r="L9" s="176" t="e" cm="1">
        <f t="array" ref="L9">INDEX(Dropdown!$A$1:$F$975,K9,6)</f>
        <v>#N/A</v>
      </c>
      <c r="M9" s="80" t="e" cm="1">
        <f t="array" ref="M9">IF(L9="n.a.",0,INDEX(Questions!$A$1:$Z$1000,F9,26))</f>
        <v>#N/A</v>
      </c>
      <c r="N9" s="80" t="e">
        <f t="shared" si="0"/>
        <v>#N/A</v>
      </c>
      <c r="O9" s="129"/>
      <c r="P9" s="129"/>
    </row>
    <row r="10" spans="1:17" ht="49.9" customHeight="1">
      <c r="A10" s="141" t="s">
        <v>63</v>
      </c>
      <c r="B10" s="141" t="str">
        <f>INDEX(Categories!$A$1:$I$151,MATCH(A10,Categories!C:C,),MATCH(Config!$B$2,Categories!$A$1:$I$1,0))</f>
        <v>Biodiversity</v>
      </c>
      <c r="C10" s="142" t="str">
        <f>INDEX(Categories!$A$1:$I$151, MATCH(INDEX(Questions!$A$1:$N$200, MATCH(A10&amp;E10,Questions!E:E,0),2),Categories!C:C,0),MATCH(Config!$B$2,Categories!$A$1:$I$1,0))</f>
        <v>Habitat management</v>
      </c>
      <c r="D10" s="141" t="str">
        <f>INDEX(Categories!$A$1:$I$151, MATCH(INDEX(Questions!$A$1:$N$200, MATCH(A10&amp;E10,Questions!E:E,0),3),Categories!C:C,0),MATCH(Config!$B$2,Categories!$A$1:$I$1,0))</f>
        <v>Landscape structure</v>
      </c>
      <c r="E10" s="144">
        <v>9</v>
      </c>
      <c r="F10" s="86">
        <f>MATCH(A10&amp;E10,Questions!$E$1:$E$1000,0)</f>
        <v>83</v>
      </c>
      <c r="G10" s="86">
        <f>MATCH(VLOOKUP("Language",Config!$A$2:$B$19,2),Questions!$A$1:$O$1,)</f>
        <v>8</v>
      </c>
      <c r="H10" s="142" t="str" cm="1">
        <f t="array" ref="H10">INDEX(Questions!$A$1:$O$1079,Biodiversity!F10,Biodiversity!G10)</f>
        <v>How many grassland plots over 12 ha do you manage?</v>
      </c>
      <c r="I10" s="89" t="str" cm="1">
        <f t="array" ref="I10">INDEX(Questions!$A$1:$N$1000,F10,6)</f>
        <v>grassland_plots_greater_12ha</v>
      </c>
      <c r="J10" s="24" t="s">
        <v>2570</v>
      </c>
      <c r="K10" s="86" t="e">
        <f>MATCH(I10&amp;"_"&amp;J10,Dropdown!$A$1:$A$1002,)</f>
        <v>#N/A</v>
      </c>
      <c r="L10" s="176" t="e" cm="1">
        <f t="array" ref="L10">INDEX(Dropdown!$A$1:$F$975,K10,6)</f>
        <v>#N/A</v>
      </c>
      <c r="M10" s="80" t="e" cm="1">
        <f t="array" ref="M10">IF(L10="n.a.",0,INDEX(Questions!$A$1:$Z$1000,F10,26))</f>
        <v>#N/A</v>
      </c>
      <c r="N10" s="80" t="e">
        <f t="shared" si="0"/>
        <v>#N/A</v>
      </c>
      <c r="O10" s="129"/>
      <c r="P10" s="129"/>
    </row>
    <row r="11" spans="1:17" ht="49.9" customHeight="1">
      <c r="A11" s="141" t="s">
        <v>63</v>
      </c>
      <c r="B11" s="141" t="str">
        <f>INDEX(Categories!$A$1:$I$151,MATCH(A11,Categories!C:C,),MATCH(Config!$B$2,Categories!$A$1:$I$1,0))</f>
        <v>Biodiversity</v>
      </c>
      <c r="C11" s="142" t="str">
        <f>INDEX(Categories!$A$1:$I$151, MATCH(INDEX(Questions!$A$1:$N$200, MATCH(A11&amp;E11,Questions!E:E,0),2),Categories!C:C,0),MATCH(Config!$B$2,Categories!$A$1:$I$1,0))</f>
        <v>Habitat management</v>
      </c>
      <c r="D11" s="141" t="str">
        <f>INDEX(Categories!$A$1:$I$151, MATCH(INDEX(Questions!$A$1:$N$200, MATCH(A11&amp;E11,Questions!E:E,0),3),Categories!C:C,0),MATCH(Config!$B$2,Categories!$A$1:$I$1,0))</f>
        <v>Woody plants</v>
      </c>
      <c r="E11" s="144">
        <v>10</v>
      </c>
      <c r="F11" s="86">
        <f>MATCH(A11&amp;E11,Questions!$E$1:$E$1000,0)</f>
        <v>84</v>
      </c>
      <c r="G11" s="86">
        <f>MATCH(VLOOKUP("Language",Config!$A$2:$B$19,2),Questions!$A$1:$O$1,)</f>
        <v>8</v>
      </c>
      <c r="H11" s="142" t="str" cm="1">
        <f t="array" ref="H11">INDEX(Questions!$A$1:$O$1079,Biodiversity!F11,Biodiversity!G11)</f>
        <v>What is the percentage of the total agricultural area covered by woody plants (hedgerows: width x length; trees: number of trees x 1.5 m²)?</v>
      </c>
      <c r="I11" s="89" t="str" cm="1">
        <f t="array" ref="I11">INDEX(Questions!$A$1:$N$1000,F11,6)</f>
        <v>woody_plants_pcnt</v>
      </c>
      <c r="J11" s="24" t="s">
        <v>2570</v>
      </c>
      <c r="K11" s="86" t="e">
        <f>MATCH(I11&amp;"_"&amp;J11,Dropdown!$A$1:$A$1002,)</f>
        <v>#N/A</v>
      </c>
      <c r="L11" s="176" t="e" cm="1">
        <f t="array" ref="L11">INDEX(Dropdown!$A$1:$F$975,K11,6)</f>
        <v>#N/A</v>
      </c>
      <c r="M11" s="80" t="e" cm="1">
        <f t="array" ref="M11">IF(L11="n.a.",0,INDEX(Questions!$A$1:$Z$1000,F11,26))</f>
        <v>#N/A</v>
      </c>
      <c r="N11" s="80" t="e">
        <f t="shared" si="0"/>
        <v>#N/A</v>
      </c>
      <c r="O11" s="129"/>
      <c r="P11" s="129"/>
    </row>
    <row r="12" spans="1:17" s="189" customFormat="1" ht="49.9" customHeight="1">
      <c r="A12" s="194" t="s">
        <v>63</v>
      </c>
      <c r="B12" s="194" t="str">
        <f>INDEX(Categories!$A$1:$I$151,MATCH(A12,Categories!C:C,),MATCH(Config!$B$2,Categories!$A$1:$I$1,0))</f>
        <v>Biodiversity</v>
      </c>
      <c r="C12" s="195" t="str">
        <f>INDEX(Categories!$A$1:$I$151, MATCH(INDEX(Questions!$A$1:$N$200, MATCH(A12&amp;E12,Questions!E:E,0),2),Categories!C:C,0),MATCH(Config!$B$2,Categories!$A$1:$I$1,0))</f>
        <v>Habitat management</v>
      </c>
      <c r="D12" s="194" t="str">
        <f>INDEX(Categories!$A$1:$I$151, MATCH(INDEX(Questions!$A$1:$N$200, MATCH(A12&amp;E12,Questions!E:E,0),3),Categories!C:C,0),MATCH(Config!$B$2,Categories!$A$1:$I$1,0))</f>
        <v>Woody plants</v>
      </c>
      <c r="E12" s="196">
        <v>11</v>
      </c>
      <c r="F12" s="197">
        <f>MATCH(A12&amp;E12,Questions!$E$1:$E$1000,0)</f>
        <v>85</v>
      </c>
      <c r="G12" s="197">
        <f>MATCH(VLOOKUP("Language",Config!$A$2:$B$19,2),Questions!$A$1:$O$1,)</f>
        <v>8</v>
      </c>
      <c r="H12" s="195" t="str" cm="1">
        <f t="array" ref="H12">INDEX(Questions!$A$1:$O$1079,Biodiversity!F12,Biodiversity!G12)</f>
        <v>Do you protect the young trees when recently planted?</v>
      </c>
      <c r="I12" s="198" t="str" cm="1">
        <f t="array" ref="I12">INDEX(Questions!$A$1:$N$1000,F12,6)</f>
        <v>yes_positive_0_100_na</v>
      </c>
      <c r="J12" s="199" t="s">
        <v>2570</v>
      </c>
      <c r="K12" s="185" t="e">
        <f>MATCH(I12&amp;"_"&amp;J12,Dropdown!$A$1:$A$1002,)</f>
        <v>#N/A</v>
      </c>
      <c r="L12" s="186" t="e" cm="1">
        <f t="array" ref="L12">INDEX(Dropdown!$A$1:$F$975,K12,6)</f>
        <v>#N/A</v>
      </c>
      <c r="M12" s="187" t="e" cm="1">
        <f t="array" ref="M12">IF(L12="n.a.",0,INDEX(Questions!$A$1:$Z$1000,F12,26))</f>
        <v>#N/A</v>
      </c>
      <c r="N12" s="187" t="e">
        <f t="shared" si="0"/>
        <v>#N/A</v>
      </c>
      <c r="O12" s="188"/>
      <c r="P12" s="188"/>
    </row>
    <row r="13" spans="1:17" ht="49.9" customHeight="1">
      <c r="A13" s="141" t="s">
        <v>63</v>
      </c>
      <c r="B13" s="141" t="str">
        <f>INDEX(Categories!$A$1:$I$151,MATCH(A13,Categories!C:C,),MATCH(Config!$B$2,Categories!$A$1:$I$1,0))</f>
        <v>Biodiversity</v>
      </c>
      <c r="C13" s="142" t="str">
        <f>INDEX(Categories!$A$1:$I$151, MATCH(INDEX(Questions!$A$1:$N$200, MATCH(A13&amp;E13,Questions!E:E,0),2),Categories!C:C,0),MATCH(Config!$B$2,Categories!$A$1:$I$1,0))</f>
        <v>Habitat management</v>
      </c>
      <c r="D13" s="141" t="str">
        <f>INDEX(Categories!$A$1:$I$151, MATCH(INDEX(Questions!$A$1:$N$200, MATCH(A13&amp;E13,Questions!E:E,0),3),Categories!C:C,0),MATCH(Config!$B$2,Categories!$A$1:$I$1,0))</f>
        <v>Woody plants</v>
      </c>
      <c r="E13" s="144">
        <v>12</v>
      </c>
      <c r="F13" s="86">
        <f>MATCH(A13&amp;E13,Questions!$E$1:$E$1000,0)</f>
        <v>86</v>
      </c>
      <c r="G13" s="86">
        <f>MATCH(VLOOKUP("Language",Config!$A$2:$B$19,2),Questions!$A$1:$O$1,)</f>
        <v>8</v>
      </c>
      <c r="H13" s="142" t="str" cm="1">
        <f t="array" ref="H13">INDEX(Questions!$A$1:$O$1079,Biodiversity!F13,Biodiversity!G13)</f>
        <v>Are woody plants arranged in conjunction with each other (e.g. continuous linear structures like hedgerows or fragmented forested patches)?</v>
      </c>
      <c r="I13" s="89" t="str" cm="1">
        <f t="array" ref="I13">INDEX(Questions!$A$1:$N$1000,F13,6)</f>
        <v>woody_plants_conjunc</v>
      </c>
      <c r="J13" s="24" t="s">
        <v>2570</v>
      </c>
      <c r="K13" s="86" t="e">
        <f>MATCH(I13&amp;"_"&amp;J13,Dropdown!$A$1:$A$1002,)</f>
        <v>#N/A</v>
      </c>
      <c r="L13" s="176" t="e" cm="1">
        <f t="array" ref="L13">INDEX(Dropdown!$A$1:$F$975,K13,6)</f>
        <v>#N/A</v>
      </c>
      <c r="M13" s="80" t="e" cm="1">
        <f t="array" ref="M13">IF(L13="n.a.",0,INDEX(Questions!$A$1:$Z$1000,F13,26))</f>
        <v>#N/A</v>
      </c>
      <c r="N13" s="80" t="e">
        <f t="shared" si="0"/>
        <v>#N/A</v>
      </c>
      <c r="O13" s="129"/>
      <c r="P13" s="129"/>
    </row>
    <row r="14" spans="1:17" ht="49.9" customHeight="1">
      <c r="A14" s="141" t="s">
        <v>63</v>
      </c>
      <c r="B14" s="141" t="str">
        <f>INDEX(Categories!$A$1:$I$151,MATCH(A14,Categories!C:C,),MATCH(Config!$B$2,Categories!$A$1:$I$1,0))</f>
        <v>Biodiversity</v>
      </c>
      <c r="C14" s="142" t="str">
        <f>INDEX(Categories!$A$1:$I$151, MATCH(INDEX(Questions!$A$1:$N$200, MATCH(A14&amp;E14,Questions!E:E,0),2),Categories!C:C,0),MATCH(Config!$B$2,Categories!$A$1:$I$1,0))</f>
        <v>Habitat management</v>
      </c>
      <c r="D14" s="141" t="str">
        <f>INDEX(Categories!$A$1:$I$151, MATCH(INDEX(Questions!$A$1:$N$200, MATCH(A14&amp;E14,Questions!E:E,0),3),Categories!C:C,0),MATCH(Config!$B$2,Categories!$A$1:$I$1,0))</f>
        <v>Woody plants</v>
      </c>
      <c r="E14" s="144">
        <v>13</v>
      </c>
      <c r="F14" s="86">
        <f>MATCH(A14&amp;E14,Questions!$E$1:$E$1000,0)</f>
        <v>87</v>
      </c>
      <c r="G14" s="86">
        <f>MATCH(VLOOKUP("Language",Config!$A$2:$B$19,2),Questions!$A$1:$O$1,)</f>
        <v>8</v>
      </c>
      <c r="H14" s="142" t="str" cm="1">
        <f t="array" ref="H14">INDEX(Questions!$A$1:$O$1079,Biodiversity!F14,Biodiversity!G14)</f>
        <v>What is the typical width of your hedgerows/woody plant patches?</v>
      </c>
      <c r="I14" s="89" t="str" cm="1">
        <f t="array" ref="I14">INDEX(Questions!$A$1:$N$1000,F14,6)</f>
        <v>woody_plants_width</v>
      </c>
      <c r="J14" s="24" t="s">
        <v>2570</v>
      </c>
      <c r="K14" s="86" t="e">
        <f>MATCH(I14&amp;"_"&amp;J14,Dropdown!$A$1:$A$1002,)</f>
        <v>#N/A</v>
      </c>
      <c r="L14" s="176" t="e" cm="1">
        <f t="array" ref="L14">INDEX(Dropdown!$A$1:$F$975,K14,6)</f>
        <v>#N/A</v>
      </c>
      <c r="M14" s="80" t="e" cm="1">
        <f t="array" ref="M14">IF(L14="n.a.",0,INDEX(Questions!$A$1:$Z$1000,F14,26))</f>
        <v>#N/A</v>
      </c>
      <c r="N14" s="80" t="e">
        <f t="shared" si="0"/>
        <v>#N/A</v>
      </c>
      <c r="O14" s="129"/>
      <c r="P14" s="129"/>
    </row>
    <row r="15" spans="1:17" ht="49.9" customHeight="1">
      <c r="A15" s="141" t="s">
        <v>63</v>
      </c>
      <c r="B15" s="141" t="str">
        <f>INDEX(Categories!$A$1:$I$151,MATCH(A15,Categories!C:C,),MATCH(Config!$B$2,Categories!$A$1:$I$1,0))</f>
        <v>Biodiversity</v>
      </c>
      <c r="C15" s="142" t="str">
        <f>INDEX(Categories!$A$1:$I$151, MATCH(INDEX(Questions!$A$1:$N$200, MATCH(A15&amp;E15,Questions!E:E,0),2),Categories!C:C,0),MATCH(Config!$B$2,Categories!$A$1:$I$1,0))</f>
        <v>Habitat management</v>
      </c>
      <c r="D15" s="141" t="str">
        <f>INDEX(Categories!$A$1:$I$151, MATCH(INDEX(Questions!$A$1:$N$200, MATCH(A15&amp;E15,Questions!E:E,0),3),Categories!C:C,0),MATCH(Config!$B$2,Categories!$A$1:$I$1,0))</f>
        <v>Woody plants</v>
      </c>
      <c r="E15" s="144">
        <v>14</v>
      </c>
      <c r="F15" s="86">
        <f>MATCH(A15&amp;E15,Questions!$E$1:$E$1000,0)</f>
        <v>88</v>
      </c>
      <c r="G15" s="86">
        <f>MATCH(VLOOKUP("Language",Config!$A$2:$B$19,2),Questions!$A$1:$O$1,)</f>
        <v>8</v>
      </c>
      <c r="H15" s="142" t="str" cm="1">
        <f t="array" ref="H15">INDEX(Questions!$A$1:$O$1079,Biodiversity!F15,Biodiversity!G15)</f>
        <v>How often do you prune woody plants?</v>
      </c>
      <c r="I15" s="89" t="str" cm="1">
        <f t="array" ref="I15">INDEX(Questions!$A$1:$N$1000,F15,6)</f>
        <v>woody_plants_prune</v>
      </c>
      <c r="J15" s="24" t="s">
        <v>2570</v>
      </c>
      <c r="K15" s="86" t="e">
        <f>MATCH(I15&amp;"_"&amp;J15,Dropdown!$A$1:$A$1002,)</f>
        <v>#N/A</v>
      </c>
      <c r="L15" s="176" t="e" cm="1">
        <f t="array" ref="L15">INDEX(Dropdown!$A$1:$F$975,K15,6)</f>
        <v>#N/A</v>
      </c>
      <c r="M15" s="80" t="e" cm="1">
        <f t="array" ref="M15">IF(L15="n.a.",0,INDEX(Questions!$A$1:$Z$1000,F15,26))</f>
        <v>#N/A</v>
      </c>
      <c r="N15" s="80" t="e">
        <f t="shared" si="0"/>
        <v>#N/A</v>
      </c>
      <c r="O15" s="129"/>
      <c r="P15" s="129"/>
    </row>
    <row r="16" spans="1:17" ht="67.150000000000006" customHeight="1">
      <c r="A16" s="141" t="s">
        <v>63</v>
      </c>
      <c r="B16" s="141" t="str">
        <f>INDEX(Categories!$A$1:$I$151,MATCH(A16,Categories!C:C,),MATCH(Config!$B$2,Categories!$A$1:$I$1,0))</f>
        <v>Biodiversity</v>
      </c>
      <c r="C16" s="142" t="str">
        <f>INDEX(Categories!$A$1:$I$151, MATCH(INDEX(Questions!$A$1:$N$200, MATCH(A16&amp;E16,Questions!E:E,0),2),Categories!C:C,0),MATCH(Config!$B$2,Categories!$A$1:$I$1,0))</f>
        <v>Habitat management</v>
      </c>
      <c r="D16" s="141" t="str">
        <f>INDEX(Categories!$A$1:$I$151, MATCH(INDEX(Questions!$A$1:$N$200, MATCH(A16&amp;E16,Questions!E:E,0),3),Categories!C:C,0),MATCH(Config!$B$2,Categories!$A$1:$I$1,0))</f>
        <v>Woody plants</v>
      </c>
      <c r="E16" s="144">
        <v>15</v>
      </c>
      <c r="F16" s="86">
        <f>MATCH(A16&amp;E16,Questions!$E$1:$E$1000,0)</f>
        <v>89</v>
      </c>
      <c r="G16" s="86">
        <f>MATCH(VLOOKUP("Language",Config!$A$2:$B$19,2),Questions!$A$1:$O$1,)</f>
        <v>8</v>
      </c>
      <c r="H16" s="142" t="str" cm="1">
        <f t="array" ref="H16">INDEX(Questions!$A$1:$O$1079,Biodiversity!F16,Biodiversity!G16)</f>
        <v>How do you manage your hedgerows?</v>
      </c>
      <c r="I16" s="89" t="str" cm="1">
        <f t="array" ref="I16">INDEX(Questions!$A$1:$N$1000,F16,6)</f>
        <v>hedgerows_mngmnt</v>
      </c>
      <c r="J16" s="24" t="s">
        <v>2570</v>
      </c>
      <c r="K16" s="86" t="e">
        <f>MATCH(I16&amp;"_"&amp;J16,Dropdown!$A$1:$A$1002,)</f>
        <v>#N/A</v>
      </c>
      <c r="L16" s="176" t="e" cm="1">
        <f t="array" ref="L16">INDEX(Dropdown!$A$1:$F$975,K16,6)</f>
        <v>#N/A</v>
      </c>
      <c r="M16" s="80" t="e" cm="1">
        <f t="array" ref="M16">IF(L16="n.a.",0,INDEX(Questions!$A$1:$Z$1000,F16,26))</f>
        <v>#N/A</v>
      </c>
      <c r="N16" s="80" t="e">
        <f t="shared" si="0"/>
        <v>#N/A</v>
      </c>
      <c r="O16" s="129"/>
      <c r="P16" s="129"/>
    </row>
    <row r="17" spans="1:16" ht="49.9" customHeight="1">
      <c r="A17" s="141" t="s">
        <v>63</v>
      </c>
      <c r="B17" s="141" t="str">
        <f>INDEX(Categories!$A$1:$I$151,MATCH(A17,Categories!C:C,),MATCH(Config!$B$2,Categories!$A$1:$I$1,0))</f>
        <v>Biodiversity</v>
      </c>
      <c r="C17" s="142" t="str">
        <f>INDEX(Categories!$A$1:$I$151, MATCH(INDEX(Questions!$A$1:$N$200, MATCH(A17&amp;E17,Questions!E:E,0),2),Categories!C:C,0),MATCH(Config!$B$2,Categories!$A$1:$I$1,0))</f>
        <v>Habitat management</v>
      </c>
      <c r="D17" s="141" t="str">
        <f>INDEX(Categories!$A$1:$I$151, MATCH(INDEX(Questions!$A$1:$N$200, MATCH(A17&amp;E17,Questions!E:E,0),3),Categories!C:C,0),MATCH(Config!$B$2,Categories!$A$1:$I$1,0))</f>
        <v>Orchards</v>
      </c>
      <c r="E17" s="144">
        <v>16</v>
      </c>
      <c r="F17" s="86">
        <f>MATCH(A17&amp;E17,Questions!$E$1:$E$1000,0)</f>
        <v>90</v>
      </c>
      <c r="G17" s="86">
        <f>MATCH(VLOOKUP("Language",Config!$A$2:$B$19,2),Questions!$A$1:$O$1,)</f>
        <v>8</v>
      </c>
      <c r="H17" s="142" t="str" cm="1">
        <f t="array" ref="H17">INDEX(Questions!$A$1:$O$1079,Biodiversity!F17,Biodiversity!G17)</f>
        <v>If you have an orchard, what is the density of trees in the orchard?</v>
      </c>
      <c r="I17" s="89" t="str" cm="1">
        <f t="array" ref="I17">INDEX(Questions!$A$1:$N$1000,F17,6)</f>
        <v>orchard_density</v>
      </c>
      <c r="J17" s="24" t="s">
        <v>2570</v>
      </c>
      <c r="K17" s="86" t="e">
        <f>MATCH(I17&amp;"_"&amp;J17,Dropdown!$A$1:$A$1002,)</f>
        <v>#N/A</v>
      </c>
      <c r="L17" s="176" t="e" cm="1">
        <f t="array" ref="L17">INDEX(Dropdown!$A$1:$F$975,K17,6)</f>
        <v>#N/A</v>
      </c>
      <c r="M17" s="80" t="e" cm="1">
        <f t="array" ref="M17">IF(L17="n.a.",0,INDEX(Questions!$A$1:$Z$1000,F17,26))</f>
        <v>#N/A</v>
      </c>
      <c r="N17" s="80" t="e">
        <f t="shared" si="0"/>
        <v>#N/A</v>
      </c>
      <c r="O17" s="129"/>
      <c r="P17" s="129"/>
    </row>
    <row r="18" spans="1:16" ht="49.9" customHeight="1">
      <c r="A18" s="141" t="s">
        <v>63</v>
      </c>
      <c r="B18" s="141" t="str">
        <f>INDEX(Categories!$A$1:$I$151,MATCH(A18,Categories!C:C,),MATCH(Config!$B$2,Categories!$A$1:$I$1,0))</f>
        <v>Biodiversity</v>
      </c>
      <c r="C18" s="142" t="str">
        <f>INDEX(Categories!$A$1:$I$151, MATCH(INDEX(Questions!$A$1:$N$200, MATCH(A18&amp;E18,Questions!E:E,0),2),Categories!C:C,0),MATCH(Config!$B$2,Categories!$A$1:$I$1,0))</f>
        <v>Habitat management</v>
      </c>
      <c r="D18" s="141" t="str">
        <f>INDEX(Categories!$A$1:$I$151, MATCH(INDEX(Questions!$A$1:$N$200, MATCH(A18&amp;E18,Questions!E:E,0),3),Categories!C:C,0),MATCH(Config!$B$2,Categories!$A$1:$I$1,0))</f>
        <v>Protection of natural areas</v>
      </c>
      <c r="E18" s="144">
        <v>17</v>
      </c>
      <c r="F18" s="86">
        <f>MATCH(A18&amp;E18,Questions!$E$1:$E$1000,0)</f>
        <v>91</v>
      </c>
      <c r="G18" s="86">
        <f>MATCH(VLOOKUP("Language",Config!$A$2:$B$19,2),Questions!$A$1:$O$1,)</f>
        <v>8</v>
      </c>
      <c r="H18" s="142" t="str" cm="1">
        <f t="array" ref="H18">INDEX(Questions!$A$1:$O$1079,Biodiversity!F18,Biodiversity!G18)</f>
        <v>Which is the percentage of SAC (Special Area of Conservation according to the European Union's Habitats Directive 92/43/EEC) on your farm?</v>
      </c>
      <c r="I18" s="89" t="str" cm="1">
        <f t="array" ref="I18">INDEX(Questions!$A$1:$N$1000,F18,6)</f>
        <v>sac_pcnt</v>
      </c>
      <c r="J18" s="24" t="s">
        <v>2570</v>
      </c>
      <c r="K18" s="86" t="e">
        <f>MATCH(I18&amp;"_"&amp;J18,Dropdown!$A$1:$A$1002,)</f>
        <v>#N/A</v>
      </c>
      <c r="L18" s="176" t="e" cm="1">
        <f t="array" ref="L18">INDEX(Dropdown!$A$1:$F$975,K18,6)</f>
        <v>#N/A</v>
      </c>
      <c r="M18" s="80" t="e" cm="1">
        <f t="array" ref="M18">IF(L18="n.a.",0,INDEX(Questions!$A$1:$Z$1000,F18,26))</f>
        <v>#N/A</v>
      </c>
      <c r="N18" s="80" t="e">
        <f t="shared" si="0"/>
        <v>#N/A</v>
      </c>
      <c r="O18" s="129"/>
      <c r="P18" s="129"/>
    </row>
    <row r="19" spans="1:16" ht="49.9" customHeight="1">
      <c r="A19" s="141" t="s">
        <v>63</v>
      </c>
      <c r="B19" s="141" t="str">
        <f>INDEX(Categories!$A$1:$I$151,MATCH(A19,Categories!C:C,),MATCH(Config!$B$2,Categories!$A$1:$I$1,0))</f>
        <v>Biodiversity</v>
      </c>
      <c r="C19" s="142" t="str">
        <f>INDEX(Categories!$A$1:$I$151, MATCH(INDEX(Questions!$A$1:$N$200, MATCH(A19&amp;E19,Questions!E:E,0),2),Categories!C:C,0),MATCH(Config!$B$2,Categories!$A$1:$I$1,0))</f>
        <v>Habitat management</v>
      </c>
      <c r="D19" s="141" t="str">
        <f>INDEX(Categories!$A$1:$I$151, MATCH(INDEX(Questions!$A$1:$N$200, MATCH(A19&amp;E19,Questions!E:E,0),3),Categories!C:C,0),MATCH(Config!$B$2,Categories!$A$1:$I$1,0))</f>
        <v>Riparian margins</v>
      </c>
      <c r="E19" s="144">
        <v>18</v>
      </c>
      <c r="F19" s="86">
        <f>MATCH(A19&amp;E19,Questions!$E$1:$E$1000,0)</f>
        <v>92</v>
      </c>
      <c r="G19" s="86">
        <f>MATCH(VLOOKUP("Language",Config!$A$2:$B$19,2),Questions!$A$1:$O$1,)</f>
        <v>8</v>
      </c>
      <c r="H19" s="142" t="str" cm="1">
        <f t="array" ref="H19">INDEX(Questions!$A$1:$O$1079,Biodiversity!F19,Biodiversity!G19)</f>
        <v>Do you have spontaneous vegetation / natural vegetation / local vegetation included in your riparian margin?</v>
      </c>
      <c r="I19" s="89" t="str" cm="1">
        <f t="array" ref="I19">INDEX(Questions!$A$1:$N$1000,F19,6)</f>
        <v>yes_positive_0_100_na</v>
      </c>
      <c r="J19" s="24" t="s">
        <v>2570</v>
      </c>
      <c r="K19" s="86" t="e">
        <f>MATCH(I19&amp;"_"&amp;J19,Dropdown!$A$1:$A$1002,)</f>
        <v>#N/A</v>
      </c>
      <c r="L19" s="176" t="e" cm="1">
        <f t="array" ref="L19">INDEX(Dropdown!$A$1:$F$975,K19,6)</f>
        <v>#N/A</v>
      </c>
      <c r="M19" s="80" t="e" cm="1">
        <f t="array" ref="M19">IF(L19="n.a.",0,INDEX(Questions!$A$1:$Z$1000,F19,26))</f>
        <v>#N/A</v>
      </c>
      <c r="N19" s="80" t="e">
        <f t="shared" si="0"/>
        <v>#N/A</v>
      </c>
      <c r="O19" s="129"/>
      <c r="P19" s="129"/>
    </row>
    <row r="20" spans="1:16" ht="49.9" customHeight="1">
      <c r="A20" s="141" t="s">
        <v>63</v>
      </c>
      <c r="B20" s="141" t="str">
        <f>INDEX(Categories!$A$1:$I$151,MATCH(A20,Categories!C:C,),MATCH(Config!$B$2,Categories!$A$1:$I$1,0))</f>
        <v>Biodiversity</v>
      </c>
      <c r="C20" s="142" t="str">
        <f>INDEX(Categories!$A$1:$I$151, MATCH(INDEX(Questions!$A$1:$N$200, MATCH(A20&amp;E20,Questions!E:E,0),2),Categories!C:C,0),MATCH(Config!$B$2,Categories!$A$1:$I$1,0))</f>
        <v>Habitat management</v>
      </c>
      <c r="D20" s="141" t="str">
        <f>INDEX(Categories!$A$1:$I$151, MATCH(INDEX(Questions!$A$1:$N$200, MATCH(A20&amp;E20,Questions!E:E,0),3),Categories!C:C,0),MATCH(Config!$B$2,Categories!$A$1:$I$1,0))</f>
        <v>Birds</v>
      </c>
      <c r="E20" s="144">
        <v>19</v>
      </c>
      <c r="F20" s="86">
        <f>MATCH(A20&amp;E20,Questions!$E$1:$E$1000,0)</f>
        <v>93</v>
      </c>
      <c r="G20" s="86">
        <f>MATCH(VLOOKUP("Language",Config!$A$2:$B$19,2),Questions!$A$1:$O$1,)</f>
        <v>8</v>
      </c>
      <c r="H20" s="142" t="str" cm="1">
        <f t="array" ref="H20">INDEX(Questions!$A$1:$O$1079,Biodiversity!F20,Biodiversity!G20)</f>
        <v>Do you have nest boxes in your recently built barns/sheds to shelter nocturnal birds?</v>
      </c>
      <c r="I20" s="89" t="str" cm="1">
        <f t="array" ref="I20">INDEX(Questions!$A$1:$N$1000,F20,6)</f>
        <v>nocturnal_bird_boxes</v>
      </c>
      <c r="J20" s="24" t="s">
        <v>2570</v>
      </c>
      <c r="K20" s="86" t="e">
        <f>MATCH(I20&amp;"_"&amp;J20,Dropdown!$A$1:$A$1002,)</f>
        <v>#N/A</v>
      </c>
      <c r="L20" s="176" t="e" cm="1">
        <f t="array" ref="L20">INDEX(Dropdown!$A$1:$F$975,K20,6)</f>
        <v>#N/A</v>
      </c>
      <c r="M20" s="80" t="e" cm="1">
        <f t="array" ref="M20">IF(L20="n.a.",0,INDEX(Questions!$A$1:$Z$1000,F20,26))</f>
        <v>#N/A</v>
      </c>
      <c r="N20" s="80" t="e">
        <f t="shared" si="0"/>
        <v>#N/A</v>
      </c>
      <c r="O20" s="129"/>
      <c r="P20" s="129"/>
    </row>
    <row r="21" spans="1:16" ht="49.9" customHeight="1">
      <c r="A21" s="141" t="s">
        <v>63</v>
      </c>
      <c r="B21" s="141" t="str">
        <f>INDEX(Categories!$A$1:$I$151,MATCH(A21,Categories!C:C,),MATCH(Config!$B$2,Categories!$A$1:$I$1,0))</f>
        <v>Biodiversity</v>
      </c>
      <c r="C21" s="142" t="str">
        <f>INDEX(Categories!$A$1:$I$151, MATCH(INDEX(Questions!$A$1:$N$200, MATCH(A21&amp;E21,Questions!E:E,0),2),Categories!C:C,0),MATCH(Config!$B$2,Categories!$A$1:$I$1,0))</f>
        <v>Habitat management</v>
      </c>
      <c r="D21" s="141" t="str">
        <f>INDEX(Categories!$A$1:$I$151, MATCH(INDEX(Questions!$A$1:$N$200, MATCH(A21&amp;E21,Questions!E:E,0),3),Categories!C:C,0),MATCH(Config!$B$2,Categories!$A$1:$I$1,0))</f>
        <v>Birds</v>
      </c>
      <c r="E21" s="144">
        <v>20</v>
      </c>
      <c r="F21" s="86">
        <f>MATCH(A21&amp;E21,Questions!$E$1:$E$1000,0)</f>
        <v>94</v>
      </c>
      <c r="G21" s="86">
        <f>MATCH(VLOOKUP("Language",Config!$A$2:$B$19,2),Questions!$A$1:$O$1,)</f>
        <v>8</v>
      </c>
      <c r="H21" s="142" t="str" cm="1">
        <f t="array" ref="H21">INDEX(Questions!$A$1:$O$1079,Biodiversity!F21,Biodiversity!G21)</f>
        <v>Is your barn built in a way so as not to harm/trap birds?</v>
      </c>
      <c r="I21" s="89" t="str" cm="1">
        <f t="array" ref="I21">INDEX(Questions!$A$1:$N$1000,F21,6)</f>
        <v>yes_positive_0_100</v>
      </c>
      <c r="J21" s="24" t="s">
        <v>2570</v>
      </c>
      <c r="K21" s="86" t="e">
        <f>MATCH(I21&amp;"_"&amp;J21,Dropdown!$A$1:$A$1002,)</f>
        <v>#N/A</v>
      </c>
      <c r="L21" s="176" t="e" cm="1">
        <f t="array" ref="L21">INDEX(Dropdown!$A$1:$F$975,K21,6)</f>
        <v>#N/A</v>
      </c>
      <c r="M21" s="80" t="e" cm="1">
        <f t="array" ref="M21">IF(L21="n.a.",0,INDEX(Questions!$A$1:$Z$1000,F21,26))</f>
        <v>#N/A</v>
      </c>
      <c r="N21" s="80" t="e">
        <f t="shared" si="0"/>
        <v>#N/A</v>
      </c>
      <c r="O21" s="129"/>
      <c r="P21" s="129"/>
    </row>
    <row r="22" spans="1:16" ht="49.9" customHeight="1">
      <c r="A22" s="141" t="s">
        <v>63</v>
      </c>
      <c r="B22" s="141" t="str">
        <f>INDEX(Categories!$A$1:$I$151,MATCH(A22,Categories!C:C,),MATCH(Config!$B$2,Categories!$A$1:$I$1,0))</f>
        <v>Biodiversity</v>
      </c>
      <c r="C22" s="142" t="str">
        <f>INDEX(Categories!$A$1:$I$151, MATCH(INDEX(Questions!$A$1:$N$200, MATCH(A22&amp;E22,Questions!E:E,0),2),Categories!C:C,0),MATCH(Config!$B$2,Categories!$A$1:$I$1,0))</f>
        <v>Habitat management</v>
      </c>
      <c r="D22" s="141" t="str">
        <f>INDEX(Categories!$A$1:$I$151, MATCH(INDEX(Questions!$A$1:$N$200, MATCH(A22&amp;E22,Questions!E:E,0),3),Categories!C:C,0),MATCH(Config!$B$2,Categories!$A$1:$I$1,0))</f>
        <v>Connectivity</v>
      </c>
      <c r="E22" s="144">
        <v>21</v>
      </c>
      <c r="F22" s="86">
        <f>MATCH(A22&amp;E22,Questions!$E$1:$E$1000,0)</f>
        <v>95</v>
      </c>
      <c r="G22" s="86">
        <f>MATCH(VLOOKUP("Language",Config!$A$2:$B$19,2),Questions!$A$1:$O$1,)</f>
        <v>8</v>
      </c>
      <c r="H22" s="142" t="str" cm="1">
        <f t="array" ref="H22">INDEX(Questions!$A$1:$O$1079,Biodiversity!F22,Biodiversity!G22)</f>
        <v>Is there a connection between the landscape elements (e.g. hedgerows, continuous linear structures with woody plants, extensively managed grassland, etc.) and your barn?</v>
      </c>
      <c r="I22" s="89" t="str" cm="1">
        <f t="array" ref="I22">INDEX(Questions!$A$1:$N$1000,F22,6)</f>
        <v>yes_positive_0_100</v>
      </c>
      <c r="J22" s="24" t="s">
        <v>2570</v>
      </c>
      <c r="K22" s="86" t="e">
        <f>MATCH(I22&amp;"_"&amp;J22,Dropdown!$A$1:$A$1002,)</f>
        <v>#N/A</v>
      </c>
      <c r="L22" s="176" t="e" cm="1">
        <f t="array" ref="L22">INDEX(Dropdown!$A$1:$F$975,K22,6)</f>
        <v>#N/A</v>
      </c>
      <c r="M22" s="80" t="e" cm="1">
        <f t="array" ref="M22">IF(L22="n.a.",0,INDEX(Questions!$A$1:$Z$1000,F22,26))</f>
        <v>#N/A</v>
      </c>
      <c r="N22" s="80" t="e">
        <f t="shared" si="0"/>
        <v>#N/A</v>
      </c>
      <c r="O22" s="129"/>
      <c r="P22" s="129"/>
    </row>
    <row r="23" spans="1:16" ht="49.9" customHeight="1">
      <c r="A23" s="141" t="s">
        <v>63</v>
      </c>
      <c r="B23" s="141" t="str">
        <f>INDEX(Categories!$A$1:$I$151,MATCH(A23,Categories!C:C,),MATCH(Config!$B$2,Categories!$A$1:$I$1,0))</f>
        <v>Biodiversity</v>
      </c>
      <c r="C23" s="142" t="str">
        <f>INDEX(Categories!$A$1:$I$151, MATCH(INDEX(Questions!$A$1:$N$200, MATCH(A23&amp;E23,Questions!E:E,0),2),Categories!C:C,0),MATCH(Config!$B$2,Categories!$A$1:$I$1,0))</f>
        <v>Habitat management</v>
      </c>
      <c r="D23" s="141" t="str">
        <f>INDEX(Categories!$A$1:$I$151, MATCH(INDEX(Questions!$A$1:$N$200, MATCH(A23&amp;E23,Questions!E:E,0),3),Categories!C:C,0),MATCH(Config!$B$2,Categories!$A$1:$I$1,0))</f>
        <v>Food supply for insects</v>
      </c>
      <c r="E23" s="144">
        <v>22</v>
      </c>
      <c r="F23" s="86">
        <f>MATCH(A23&amp;E23,Questions!$E$1:$E$1000,0)</f>
        <v>96</v>
      </c>
      <c r="G23" s="86">
        <f>MATCH(VLOOKUP("Language",Config!$A$2:$B$19,2),Questions!$A$1:$O$1,)</f>
        <v>8</v>
      </c>
      <c r="H23" s="142" t="str" cm="1">
        <f t="array" ref="H23">INDEX(Questions!$A$1:$O$1079,Biodiversity!F23,Biodiversity!G23)</f>
        <v>Do you have flowering grassland vegetation between February and October on your farm?</v>
      </c>
      <c r="I23" s="89" t="str" cm="1">
        <f t="array" ref="I23">INDEX(Questions!$A$1:$N$1000,F23,6)</f>
        <v>flowering_grassland</v>
      </c>
      <c r="J23" s="24" t="s">
        <v>2570</v>
      </c>
      <c r="K23" s="86" t="e">
        <f>MATCH(I23&amp;"_"&amp;J23,Dropdown!$A$1:$A$1002,)</f>
        <v>#N/A</v>
      </c>
      <c r="L23" s="176" t="e" cm="1">
        <f t="array" ref="L23">INDEX(Dropdown!$A$1:$F$975,K23,6)</f>
        <v>#N/A</v>
      </c>
      <c r="M23" s="80" t="e" cm="1">
        <f t="array" ref="M23">IF(L23="n.a.",0,INDEX(Questions!$A$1:$Z$1000,F23,26))</f>
        <v>#N/A</v>
      </c>
      <c r="N23" s="80" t="e">
        <f t="shared" si="0"/>
        <v>#N/A</v>
      </c>
      <c r="O23" s="129"/>
      <c r="P23" s="129"/>
    </row>
    <row r="24" spans="1:16" ht="57.65" customHeight="1">
      <c r="A24" s="194" t="s">
        <v>63</v>
      </c>
      <c r="B24" s="194" t="str">
        <f>INDEX(Categories!$A$1:$I$151,MATCH(A24,Categories!C:C,),MATCH(Config!$B$2,Categories!$A$1:$I$1,0))</f>
        <v>Biodiversity</v>
      </c>
      <c r="C24" s="195" t="str">
        <f>INDEX(Categories!$A$1:$I$151, MATCH(INDEX(Questions!$A$1:$N$200, MATCH(A24&amp;E24,Questions!E:E,0),2),Categories!C:C,0),MATCH(Config!$B$2,Categories!$A$1:$I$1,0))</f>
        <v>Habitat management</v>
      </c>
      <c r="D24" s="194" t="str">
        <f>INDEX(Categories!$A$1:$I$151, MATCH(INDEX(Questions!$A$1:$N$200, MATCH(A24&amp;E24,Questions!E:E,0),3),Categories!C:C,0),MATCH(Config!$B$2,Categories!$A$1:$I$1,0))</f>
        <v>Area in biodiversity</v>
      </c>
      <c r="E24" s="196">
        <v>23</v>
      </c>
      <c r="F24" s="197">
        <f>MATCH(A24&amp;E24,Questions!$E$1:$E$1000,0)</f>
        <v>97</v>
      </c>
      <c r="G24" s="197">
        <f>MATCH(VLOOKUP("Language",Config!$A$2:$B$19,2),Questions!$A$1:$O$1,)</f>
        <v>8</v>
      </c>
      <c r="H24" s="195" t="str" cm="1">
        <f t="array" ref="H24">INDEX(Questions!$A$1:$O$1079,Biodiversity!F24,Biodiversity!G24)</f>
        <v>Whats the largest number of flower colours in your meadows at same time during the grazing season?</v>
      </c>
      <c r="I24" s="198" t="str" cm="1">
        <f t="array" ref="I24">INDEX(Questions!$A$1:$N$1000,F24,6)</f>
        <v>flower_colour_count</v>
      </c>
      <c r="J24" s="199" t="s">
        <v>2570</v>
      </c>
      <c r="K24" s="185" t="e">
        <f>MATCH(I24&amp;"_"&amp;J24,Dropdown!$A$1:$A$1002,)</f>
        <v>#N/A</v>
      </c>
      <c r="L24" s="186" t="e" cm="1">
        <f t="array" ref="L24">INDEX(Dropdown!$A$1:$F$975,K24,6)</f>
        <v>#N/A</v>
      </c>
      <c r="M24" s="187" t="e" cm="1">
        <f t="array" ref="M24">IF(L24="n.a.",0,INDEX(Questions!$A$1:$Z$1000,F24,26))</f>
        <v>#N/A</v>
      </c>
      <c r="N24" s="187" t="e">
        <f t="shared" si="0"/>
        <v>#N/A</v>
      </c>
      <c r="O24" s="129"/>
      <c r="P24" s="129"/>
    </row>
    <row r="25" spans="1:16" ht="49.9" customHeight="1">
      <c r="A25" s="141" t="s">
        <v>63</v>
      </c>
      <c r="B25" s="141" t="str">
        <f>INDEX(Categories!$A$1:$I$151,MATCH(A25,Categories!C:C,),MATCH(Config!$B$2,Categories!$A$1:$I$1,0))</f>
        <v>Biodiversity</v>
      </c>
      <c r="C25" s="142" t="str">
        <f>INDEX(Categories!$A$1:$I$151, MATCH(INDEX(Questions!$A$1:$N$200, MATCH(A25&amp;E25,Questions!E:E,0),2),Categories!C:C,0),MATCH(Config!$B$2,Categories!$A$1:$I$1,0))</f>
        <v>Habitat management</v>
      </c>
      <c r="D25" s="141" t="str">
        <f>INDEX(Categories!$A$1:$I$151, MATCH(INDEX(Questions!$A$1:$N$200, MATCH(A25&amp;E25,Questions!E:E,0),3),Categories!C:C,0),MATCH(Config!$B$2,Categories!$A$1:$I$1,0))</f>
        <v>Control of invasive species</v>
      </c>
      <c r="E25" s="144">
        <v>24</v>
      </c>
      <c r="F25" s="86">
        <f>MATCH(A25&amp;E25,Questions!$E$1:$E$1000,0)</f>
        <v>98</v>
      </c>
      <c r="G25" s="86">
        <f>MATCH(VLOOKUP("Language",Config!$A$2:$B$19,2),Questions!$A$1:$O$1,)</f>
        <v>8</v>
      </c>
      <c r="H25" s="142" t="str" cm="1">
        <f t="array" ref="H25">INDEX(Questions!$A$1:$O$1079,Biodiversity!F25,Biodiversity!G25)</f>
        <v>Which method do you mainly deploy to control invasive species (animals/plants with rapidly increasing abundance) on your farm?</v>
      </c>
      <c r="I25" s="89" t="str" cm="1">
        <f t="array" ref="I25">INDEX(Questions!$A$1:$N$1000,F25,6)</f>
        <v>invasive species</v>
      </c>
      <c r="J25" s="24" t="s">
        <v>2570</v>
      </c>
      <c r="K25" s="86" t="e">
        <f>MATCH(I25&amp;"_"&amp;J25,Dropdown!$A$1:$A$1002,)</f>
        <v>#N/A</v>
      </c>
      <c r="L25" s="176" t="e" cm="1">
        <f t="array" ref="L25">INDEX(Dropdown!$A$1:$F$975,K25,6)</f>
        <v>#N/A</v>
      </c>
      <c r="M25" s="80" t="e" cm="1">
        <f t="array" ref="M25">IF(L25="n.a.",0,INDEX(Questions!$A$1:$Z$1000,F25,26))</f>
        <v>#N/A</v>
      </c>
      <c r="N25" s="80" t="e">
        <f t="shared" si="0"/>
        <v>#N/A</v>
      </c>
      <c r="O25" s="129"/>
      <c r="P25" s="129"/>
    </row>
    <row r="26" spans="1:16" ht="49.9" customHeight="1">
      <c r="A26" s="141" t="s">
        <v>63</v>
      </c>
      <c r="B26" s="141" t="str">
        <f>INDEX(Categories!$A$1:$I$151,MATCH(A26,Categories!C:C,),MATCH(Config!$B$2,Categories!$A$1:$I$1,0))</f>
        <v>Biodiversity</v>
      </c>
      <c r="C26" s="142" t="str">
        <f>INDEX(Categories!$A$1:$I$151, MATCH(INDEX(Questions!$A$1:$N$200, MATCH(A26&amp;E26,Questions!E:E,0),2),Categories!C:C,0),MATCH(Config!$B$2,Categories!$A$1:$I$1,0))</f>
        <v>Habitat management</v>
      </c>
      <c r="D26" s="141" t="str">
        <f>INDEX(Categories!$A$1:$I$151, MATCH(INDEX(Questions!$A$1:$N$200, MATCH(A26&amp;E26,Questions!E:E,0),3),Categories!C:C,0),MATCH(Config!$B$2,Categories!$A$1:$I$1,0))</f>
        <v>Grassland management</v>
      </c>
      <c r="E26" s="144">
        <v>25</v>
      </c>
      <c r="F26" s="86">
        <f>MATCH(A26&amp;E26,Questions!$E$1:$E$1000,0)</f>
        <v>99</v>
      </c>
      <c r="G26" s="86">
        <f>MATCH(VLOOKUP("Language",Config!$A$2:$B$19,2),Questions!$A$1:$O$1,)</f>
        <v>8</v>
      </c>
      <c r="H26" s="142" t="str" cm="1">
        <f t="array" ref="H26">INDEX(Questions!$A$1:$O$1079,Biodiversity!F26,Biodiversity!G26)</f>
        <v>How often do you mow your meadows beginning from the centre?</v>
      </c>
      <c r="I26" s="89" t="str" cm="1">
        <f t="array" ref="I26">INDEX(Questions!$A$1:$N$1000,F26,6)</f>
        <v>always_sometimes_never</v>
      </c>
      <c r="J26" s="24" t="s">
        <v>2570</v>
      </c>
      <c r="K26" s="86" t="e">
        <f>MATCH(I26&amp;"_"&amp;J26,Dropdown!$A$1:$A$1002,)</f>
        <v>#N/A</v>
      </c>
      <c r="L26" s="176" t="e" cm="1">
        <f t="array" ref="L26">INDEX(Dropdown!$A$1:$F$975,K26,6)</f>
        <v>#N/A</v>
      </c>
      <c r="M26" s="80" t="e" cm="1">
        <f t="array" ref="M26">IF(L26="n.a.",0,INDEX(Questions!$A$1:$Z$1000,F26,26))</f>
        <v>#N/A</v>
      </c>
      <c r="N26" s="80" t="e">
        <f t="shared" si="0"/>
        <v>#N/A</v>
      </c>
      <c r="O26" s="129"/>
      <c r="P26" s="129"/>
    </row>
    <row r="27" spans="1:16" ht="49.9" customHeight="1">
      <c r="A27" s="141" t="s">
        <v>63</v>
      </c>
      <c r="B27" s="141" t="str">
        <f>INDEX(Categories!$A$1:$I$151,MATCH(A27,Categories!C:C,),MATCH(Config!$B$2,Categories!$A$1:$I$1,0))</f>
        <v>Biodiversity</v>
      </c>
      <c r="C27" s="142" t="str">
        <f>INDEX(Categories!$A$1:$I$151, MATCH(INDEX(Questions!$A$1:$N$200, MATCH(A27&amp;E27,Questions!E:E,0),2),Categories!C:C,0),MATCH(Config!$B$2,Categories!$A$1:$I$1,0))</f>
        <v>Habitat management</v>
      </c>
      <c r="D27" s="141" t="str">
        <f>INDEX(Categories!$A$1:$I$151, MATCH(INDEX(Questions!$A$1:$N$200, MATCH(A27&amp;E27,Questions!E:E,0),3),Categories!C:C,0),MATCH(Config!$B$2,Categories!$A$1:$I$1,0))</f>
        <v>Grassland management</v>
      </c>
      <c r="E27" s="144">
        <v>26</v>
      </c>
      <c r="F27" s="86">
        <f>MATCH(A27&amp;E27,Questions!$E$1:$E$1000,0)</f>
        <v>100</v>
      </c>
      <c r="G27" s="86">
        <f>MATCH(VLOOKUP("Language",Config!$A$2:$B$19,2),Questions!$A$1:$O$1,)</f>
        <v>8</v>
      </c>
      <c r="H27" s="142" t="str" cm="1">
        <f t="array" ref="H27">INDEX(Questions!$A$1:$O$1079,Biodiversity!F27,Biodiversity!G27)</f>
        <v>Is the mowing period tailored to protect ground nesting birds?</v>
      </c>
      <c r="I27" s="89" t="str" cm="1">
        <f t="array" ref="I27">INDEX(Questions!$A$1:$N$1000,F27,6)</f>
        <v>always_sometimes_never</v>
      </c>
      <c r="J27" s="24" t="s">
        <v>2570</v>
      </c>
      <c r="K27" s="86" t="e">
        <f>MATCH(I27&amp;"_"&amp;J27,Dropdown!$A$1:$A$1002,)</f>
        <v>#N/A</v>
      </c>
      <c r="L27" s="176" t="e" cm="1">
        <f t="array" ref="L27">INDEX(Dropdown!$A$1:$F$975,K27,6)</f>
        <v>#N/A</v>
      </c>
      <c r="M27" s="80" t="e" cm="1">
        <f t="array" ref="M27">IF(L27="n.a.",0,INDEX(Questions!$A$1:$Z$1000,F27,26))</f>
        <v>#N/A</v>
      </c>
      <c r="N27" s="80" t="e">
        <f t="shared" si="0"/>
        <v>#N/A</v>
      </c>
      <c r="O27" s="129"/>
      <c r="P27" s="129"/>
    </row>
    <row r="28" spans="1:16" ht="49.9" customHeight="1">
      <c r="A28" s="141" t="s">
        <v>63</v>
      </c>
      <c r="B28" s="141" t="str">
        <f>INDEX(Categories!$A$1:$I$151,MATCH(A28,Categories!C:C,),MATCH(Config!$B$2,Categories!$A$1:$I$1,0))</f>
        <v>Biodiversity</v>
      </c>
      <c r="C28" s="142" t="str">
        <f>INDEX(Categories!$A$1:$I$151, MATCH(INDEX(Questions!$A$1:$N$200, MATCH(A28&amp;E28,Questions!E:E,0),2),Categories!C:C,0),MATCH(Config!$B$2,Categories!$A$1:$I$1,0))</f>
        <v>Habitat management</v>
      </c>
      <c r="D28" s="141" t="str">
        <f>INDEX(Categories!$A$1:$I$151, MATCH(INDEX(Questions!$A$1:$N$200, MATCH(A28&amp;E28,Questions!E:E,0),3),Categories!C:C,0),MATCH(Config!$B$2,Categories!$A$1:$I$1,0))</f>
        <v>Grassland management</v>
      </c>
      <c r="E28" s="144">
        <v>27</v>
      </c>
      <c r="F28" s="86">
        <f>MATCH(A28&amp;E28,Questions!$E$1:$E$1000,0)</f>
        <v>101</v>
      </c>
      <c r="G28" s="86">
        <f>MATCH(VLOOKUP("Language",Config!$A$2:$B$19,2),Questions!$A$1:$O$1,)</f>
        <v>8</v>
      </c>
      <c r="H28" s="142" t="str" cm="1">
        <f t="array" ref="H28">INDEX(Questions!$A$1:$O$1079,Biodiversity!F28,Biodiversity!G28)</f>
        <v>Which percentage of grassland at your farm incorporates a combination of utilisation practices (grazing, mowing)?</v>
      </c>
      <c r="I28" s="89" t="str" cm="1">
        <f t="array" ref="I28">INDEX(Questions!$A$1:$N$1000,F28,6)</f>
        <v>utilisation_combination</v>
      </c>
      <c r="J28" s="24" t="s">
        <v>2570</v>
      </c>
      <c r="K28" s="86" t="e">
        <f>MATCH(I28&amp;"_"&amp;J28,Dropdown!$A$1:$A$1002,)</f>
        <v>#N/A</v>
      </c>
      <c r="L28" s="176" t="e" cm="1">
        <f t="array" ref="L28">INDEX(Dropdown!$A$1:$F$975,K28,6)</f>
        <v>#N/A</v>
      </c>
      <c r="M28" s="80" t="e" cm="1">
        <f t="array" ref="M28">IF(L28="n.a.",0,INDEX(Questions!$A$1:$Z$1000,F28,26))</f>
        <v>#N/A</v>
      </c>
      <c r="N28" s="80" t="e">
        <f t="shared" si="0"/>
        <v>#N/A</v>
      </c>
      <c r="O28" s="129"/>
      <c r="P28" s="129"/>
    </row>
    <row r="29" spans="1:16" ht="49.9" customHeight="1">
      <c r="A29" s="141" t="s">
        <v>63</v>
      </c>
      <c r="B29" s="141" t="str">
        <f>INDEX(Categories!$A$1:$I$151,MATCH(A29,Categories!C:C,),MATCH(Config!$B$2,Categories!$A$1:$I$1,0))</f>
        <v>Biodiversity</v>
      </c>
      <c r="C29" s="142" t="str">
        <f>INDEX(Categories!$A$1:$I$151, MATCH(INDEX(Questions!$A$1:$N$200, MATCH(A29&amp;E29,Questions!E:E,0),2),Categories!C:C,0),MATCH(Config!$B$2,Categories!$A$1:$I$1,0))</f>
        <v>Habitat management</v>
      </c>
      <c r="D29" s="141" t="str">
        <f>INDEX(Categories!$A$1:$I$151, MATCH(INDEX(Questions!$A$1:$N$200, MATCH(A29&amp;E29,Questions!E:E,0),3),Categories!C:C,0),MATCH(Config!$B$2,Categories!$A$1:$I$1,0))</f>
        <v>Grassland management</v>
      </c>
      <c r="E29" s="144">
        <v>28</v>
      </c>
      <c r="F29" s="86">
        <f>MATCH(A29&amp;E29,Questions!$E$1:$E$1000,0)</f>
        <v>102</v>
      </c>
      <c r="G29" s="86">
        <f>MATCH(VLOOKUP("Language",Config!$A$2:$B$19,2),Questions!$A$1:$O$1,)</f>
        <v>8</v>
      </c>
      <c r="H29" s="142" t="str" cm="1">
        <f t="array" ref="H29">INDEX(Questions!$A$1:$O$1079,Biodiversity!F29,Biodiversity!G29)</f>
        <v>Are grazing refusals (urine/dung) patches being mown more than once per year?</v>
      </c>
      <c r="I29" s="89" t="str" cm="1">
        <f t="array" ref="I29">INDEX(Questions!$A$1:$N$1000,F29,6)</f>
        <v>yes_negative_0_100</v>
      </c>
      <c r="J29" s="24" t="s">
        <v>2570</v>
      </c>
      <c r="K29" s="86" t="e">
        <f>MATCH(I29&amp;"_"&amp;J29,Dropdown!$A$1:$A$1002,)</f>
        <v>#N/A</v>
      </c>
      <c r="L29" s="176" t="e" cm="1">
        <f t="array" ref="L29">INDEX(Dropdown!$A$1:$F$975,K29,6)</f>
        <v>#N/A</v>
      </c>
      <c r="M29" s="80" t="e" cm="1">
        <f t="array" ref="M29">IF(L29="n.a.",0,INDEX(Questions!$A$1:$Z$1000,F29,26))</f>
        <v>#N/A</v>
      </c>
      <c r="N29" s="80" t="e">
        <f t="shared" si="0"/>
        <v>#N/A</v>
      </c>
      <c r="O29" s="129"/>
      <c r="P29" s="129"/>
    </row>
    <row r="30" spans="1:16" ht="49.9" customHeight="1">
      <c r="A30" s="194" t="s">
        <v>63</v>
      </c>
      <c r="B30" s="194" t="str">
        <f>INDEX(Categories!$A$1:$I$151,MATCH(A30,Categories!C:C,),MATCH(Config!$B$2,Categories!$A$1:$I$1,0))</f>
        <v>Biodiversity</v>
      </c>
      <c r="C30" s="195" t="str">
        <f>INDEX(Categories!$A$1:$I$151, MATCH(INDEX(Questions!$A$1:$N$200, MATCH(A30&amp;E30,Questions!E:E,0),2),Categories!C:C,0),MATCH(Config!$B$2,Categories!$A$1:$I$1,0))</f>
        <v>Habitat management</v>
      </c>
      <c r="D30" s="194" t="str">
        <f>INDEX(Categories!$A$1:$I$151, MATCH(INDEX(Questions!$A$1:$N$200, MATCH(A30&amp;E30,Questions!E:E,0),3),Categories!C:C,0),MATCH(Config!$B$2,Categories!$A$1:$I$1,0))</f>
        <v>Grassland management</v>
      </c>
      <c r="E30" s="196">
        <v>29</v>
      </c>
      <c r="F30" s="197">
        <f>MATCH(A30&amp;E30,Questions!$E$1:$E$1000,0)</f>
        <v>103</v>
      </c>
      <c r="G30" s="197">
        <f>MATCH(VLOOKUP("Language",Config!$A$2:$B$19,2),Questions!$A$1:$O$1,)</f>
        <v>8</v>
      </c>
      <c r="H30" s="195" t="str" cm="1">
        <f t="array" ref="H30">INDEX(Questions!$A$1:$O$1079,Biodiversity!F30,Biodiversity!G30)</f>
        <v>How much total nitrogen (chemical fertilisers and manures) is applied to extensive grasslands?</v>
      </c>
      <c r="I30" s="198" t="str" cm="1">
        <f t="array" ref="I30">INDEX(Questions!$A$1:$N$1000,F30,6)</f>
        <v>nitrogen</v>
      </c>
      <c r="J30" s="199" t="s">
        <v>2570</v>
      </c>
      <c r="K30" s="86" t="e">
        <f>MATCH(I30&amp;"_"&amp;J30,Dropdown!$A$1:$A$1002,)</f>
        <v>#N/A</v>
      </c>
      <c r="L30" s="176" t="e" cm="1">
        <f t="array" ref="L30">INDEX(Dropdown!$A$1:$F$975,K30,6)</f>
        <v>#N/A</v>
      </c>
      <c r="M30" s="80" t="e" cm="1">
        <f t="array" ref="M30">IF(L30="n.a.",0,INDEX(Questions!$A$1:$Z$1000,F30,26))</f>
        <v>#N/A</v>
      </c>
      <c r="N30" s="80" t="e">
        <f t="shared" si="0"/>
        <v>#N/A</v>
      </c>
      <c r="O30" s="129"/>
      <c r="P30" s="129"/>
    </row>
    <row r="31" spans="1:16" s="189" customFormat="1" ht="49.9" customHeight="1">
      <c r="A31" s="194" t="s">
        <v>63</v>
      </c>
      <c r="B31" s="194" t="str">
        <f>INDEX(Categories!$A$1:$I$151,MATCH(A31,Categories!C:C,),MATCH(Config!$B$2,Categories!$A$1:$I$1,0))</f>
        <v>Biodiversity</v>
      </c>
      <c r="C31" s="195" t="str">
        <f>INDEX(Categories!$A$1:$I$151, MATCH(INDEX(Questions!$A$1:$N$200, MATCH(A31&amp;E31,Questions!E:E,0),2),Categories!C:C,0),MATCH(Config!$B$2,Categories!$A$1:$I$1,0))</f>
        <v>Habitat management</v>
      </c>
      <c r="D31" s="194" t="str">
        <f>INDEX(Categories!$A$1:$I$151, MATCH(INDEX(Questions!$A$1:$N$200, MATCH(A31&amp;E31,Questions!E:E,0),3),Categories!C:C,0),MATCH(Config!$B$2,Categories!$A$1:$I$1,0))</f>
        <v>Livestock management</v>
      </c>
      <c r="E31" s="196">
        <v>30</v>
      </c>
      <c r="F31" s="197">
        <f>MATCH(A31&amp;E31,Questions!$E$1:$E$1000,0)</f>
        <v>104</v>
      </c>
      <c r="G31" s="197">
        <f>MATCH(VLOOKUP("Language",Config!$A$2:$B$19,2),Questions!$A$1:$O$1,)</f>
        <v>8</v>
      </c>
      <c r="H31" s="195" t="str" cm="1">
        <f t="array" ref="H31">INDEX(Questions!$A$1:$O$1079,Biodiversity!F31,Biodiversity!G31)</f>
        <v>Is the livestock chemically treated against insects or nematodes in the field?</v>
      </c>
      <c r="I31" s="198" t="str" cm="1">
        <f t="array" ref="I31">INDEX(Questions!$A$1:$N$1000,F31,6)</f>
        <v>yes_negative_0_100</v>
      </c>
      <c r="J31" s="199" t="s">
        <v>2570</v>
      </c>
      <c r="K31" s="86" t="e">
        <f>MATCH(I31&amp;"_"&amp;J31,Dropdown!$A$1:$A$1002,)</f>
        <v>#N/A</v>
      </c>
      <c r="L31" s="176" t="e" cm="1">
        <f t="array" ref="L31">INDEX(Dropdown!$A$1:$F$975,K31,6)</f>
        <v>#N/A</v>
      </c>
      <c r="M31" s="80" t="e" cm="1">
        <f t="array" ref="M31">IF(L31="n.a.",0,INDEX(Questions!$A$1:$Z$1000,F31,26))</f>
        <v>#N/A</v>
      </c>
      <c r="N31" s="80" t="e">
        <f t="shared" si="0"/>
        <v>#N/A</v>
      </c>
    </row>
  </sheetData>
  <sheetProtection algorithmName="SHA-512" hashValue="0aBjHUKsmXvlJlw2F2SlB/bgjdB8ncybED3MMbujEnOBibMVxm/RzzxSjUosgO6hyCmnLKKDtLSFl45DDr+X2g==" saltValue="roFs+j8lRH1z2VJ7aPfYlw==" spinCount="100000" sheet="1" formatCells="0" formatColumns="0" formatRows="0"/>
  <hyperlinks>
    <hyperlink ref="Q2" r:id="rId1" xr:uid="{4C0BEE71-2F42-41AB-B108-43AFA71C39E2}"/>
  </hyperlinks>
  <pageMargins left="0.7" right="0.7" top="0.78740157499999996" bottom="0.78740157499999996" header="0.3" footer="0.3"/>
  <pageSetup paperSize="9" orientation="portrait" r:id="rId2"/>
  <extLst>
    <ext xmlns:x14="http://schemas.microsoft.com/office/spreadsheetml/2009/9/main" uri="{CCE6A557-97BC-4b89-ADB6-D9C93CAAB3DF}">
      <x14:dataValidations xmlns:xm="http://schemas.microsoft.com/office/excel/2006/main" count="30">
        <x14:dataValidation type="list" allowBlank="1" showInputMessage="1" showErrorMessage="1" xr:uid="{195BA239-02E9-4853-BD0A-F50F5E906CE9}">
          <x14:formula1>
            <xm:f>Questions!$Q$77:$X$77</xm:f>
          </x14:formula1>
          <xm:sqref>J4</xm:sqref>
        </x14:dataValidation>
        <x14:dataValidation type="list" allowBlank="1" showInputMessage="1" showErrorMessage="1" xr:uid="{C71E5385-DEC2-438D-B335-C0B9D0987F92}">
          <x14:formula1>
            <xm:f>Questions!$Q$76:$X$76</xm:f>
          </x14:formula1>
          <xm:sqref>J3</xm:sqref>
        </x14:dataValidation>
        <x14:dataValidation type="list" allowBlank="1" showInputMessage="1" showErrorMessage="1" xr:uid="{FD788CBC-DA68-4EF6-9842-406CCE5B3840}">
          <x14:formula1>
            <xm:f>Questions!$Q$78:$X$78</xm:f>
          </x14:formula1>
          <xm:sqref>J5</xm:sqref>
        </x14:dataValidation>
        <x14:dataValidation type="list" allowBlank="1" showInputMessage="1" showErrorMessage="1" xr:uid="{ACD7448F-ACE7-4E2C-B46B-FE8EA4A499CD}">
          <x14:formula1>
            <xm:f>Questions!$Q$79:$X$79</xm:f>
          </x14:formula1>
          <xm:sqref>J6</xm:sqref>
        </x14:dataValidation>
        <x14:dataValidation type="list" allowBlank="1" showInputMessage="1" showErrorMessage="1" xr:uid="{1C36AB1B-8567-4F6E-A8C7-066AC0F76A09}">
          <x14:formula1>
            <xm:f>Questions!$Q$80:$X$80</xm:f>
          </x14:formula1>
          <xm:sqref>J7</xm:sqref>
        </x14:dataValidation>
        <x14:dataValidation type="list" allowBlank="1" showInputMessage="1" showErrorMessage="1" xr:uid="{95D3FDE2-20C3-4008-A869-47E75C65529A}">
          <x14:formula1>
            <xm:f>Questions!$Q$81:$X$81</xm:f>
          </x14:formula1>
          <xm:sqref>J8</xm:sqref>
        </x14:dataValidation>
        <x14:dataValidation type="list" allowBlank="1" showInputMessage="1" showErrorMessage="1" xr:uid="{FD5D0988-2138-45E5-BBF0-F139FA57F549}">
          <x14:formula1>
            <xm:f>Questions!$Q$82:$X$82</xm:f>
          </x14:formula1>
          <xm:sqref>J9</xm:sqref>
        </x14:dataValidation>
        <x14:dataValidation type="list" allowBlank="1" showInputMessage="1" showErrorMessage="1" xr:uid="{982DAAE4-4BF9-4D91-9670-B3C754C5E4D6}">
          <x14:formula1>
            <xm:f>Questions!$Q$83:$X$83</xm:f>
          </x14:formula1>
          <xm:sqref>J10</xm:sqref>
        </x14:dataValidation>
        <x14:dataValidation type="list" allowBlank="1" showInputMessage="1" showErrorMessage="1" xr:uid="{FBB3E45A-B9EF-4A2A-9BEA-6ADCE0B58D07}">
          <x14:formula1>
            <xm:f>Questions!$Q$84:$X$84</xm:f>
          </x14:formula1>
          <xm:sqref>J11</xm:sqref>
        </x14:dataValidation>
        <x14:dataValidation type="list" allowBlank="1" showInputMessage="1" showErrorMessage="1" xr:uid="{0340127D-B825-4A88-B1B7-286105CA7607}">
          <x14:formula1>
            <xm:f>Questions!$Q$86:$X$86</xm:f>
          </x14:formula1>
          <xm:sqref>J13</xm:sqref>
        </x14:dataValidation>
        <x14:dataValidation type="list" allowBlank="1" showInputMessage="1" showErrorMessage="1" xr:uid="{B90BC68F-9294-40D9-9415-27EDA02AF407}">
          <x14:formula1>
            <xm:f>Questions!$Q$87:$X$87</xm:f>
          </x14:formula1>
          <xm:sqref>J14</xm:sqref>
        </x14:dataValidation>
        <x14:dataValidation type="list" allowBlank="1" showInputMessage="1" showErrorMessage="1" xr:uid="{87D13AFF-3C89-4E63-A0BF-0ADE50709F65}">
          <x14:formula1>
            <xm:f>Questions!$Q$88:$X$88</xm:f>
          </x14:formula1>
          <xm:sqref>J15</xm:sqref>
        </x14:dataValidation>
        <x14:dataValidation type="list" allowBlank="1" showInputMessage="1" showErrorMessage="1" xr:uid="{1AE929CC-5E7A-4E63-843E-454633D65F81}">
          <x14:formula1>
            <xm:f>Questions!$Q$89:$X$89</xm:f>
          </x14:formula1>
          <xm:sqref>J16</xm:sqref>
        </x14:dataValidation>
        <x14:dataValidation type="list" allowBlank="1" showInputMessage="1" showErrorMessage="1" xr:uid="{C338B7F0-2A62-48FA-93E4-020C80F6965F}">
          <x14:formula1>
            <xm:f>Questions!$Q$90:$X$90</xm:f>
          </x14:formula1>
          <xm:sqref>J17</xm:sqref>
        </x14:dataValidation>
        <x14:dataValidation type="list" allowBlank="1" showInputMessage="1" showErrorMessage="1" xr:uid="{35FE1DF7-21CC-4CE4-83A1-C79AD54F4983}">
          <x14:formula1>
            <xm:f>Questions!$Q$91:$X$91</xm:f>
          </x14:formula1>
          <xm:sqref>J18</xm:sqref>
        </x14:dataValidation>
        <x14:dataValidation type="list" allowBlank="1" showInputMessage="1" showErrorMessage="1" xr:uid="{DE3885B5-8A6E-4071-B776-A322EAB36590}">
          <x14:formula1>
            <xm:f>Questions!$Q$92:$X$92</xm:f>
          </x14:formula1>
          <xm:sqref>J19</xm:sqref>
        </x14:dataValidation>
        <x14:dataValidation type="list" allowBlank="1" showInputMessage="1" showErrorMessage="1" xr:uid="{3B6CD0DD-ABD9-4814-B5C5-CB4924C15694}">
          <x14:formula1>
            <xm:f>Questions!$Q$93:$X$93</xm:f>
          </x14:formula1>
          <xm:sqref>J20</xm:sqref>
        </x14:dataValidation>
        <x14:dataValidation type="list" allowBlank="1" showInputMessage="1" showErrorMessage="1" xr:uid="{9737A1D9-E642-49FC-9F63-5E8876F57A87}">
          <x14:formula1>
            <xm:f>Questions!$Q$94:$X$94</xm:f>
          </x14:formula1>
          <xm:sqref>J21</xm:sqref>
        </x14:dataValidation>
        <x14:dataValidation type="list" allowBlank="1" showInputMessage="1" showErrorMessage="1" xr:uid="{D7B3837A-E852-4047-9EBB-E7D01979A237}">
          <x14:formula1>
            <xm:f>Questions!$Q$95:$X$95</xm:f>
          </x14:formula1>
          <xm:sqref>J22</xm:sqref>
        </x14:dataValidation>
        <x14:dataValidation type="list" allowBlank="1" showInputMessage="1" showErrorMessage="1" xr:uid="{9DF357C8-C6A6-408C-B56A-2C2B7F6F0D91}">
          <x14:formula1>
            <xm:f>Questions!$Q$96:$X$96</xm:f>
          </x14:formula1>
          <xm:sqref>J23</xm:sqref>
        </x14:dataValidation>
        <x14:dataValidation type="list" allowBlank="1" showInputMessage="1" showErrorMessage="1" xr:uid="{52F963F1-0011-417A-B26A-3075E85906E7}">
          <x14:formula1>
            <xm:f>Questions!$Q$97:$X$97</xm:f>
          </x14:formula1>
          <xm:sqref>J24</xm:sqref>
        </x14:dataValidation>
        <x14:dataValidation type="list" allowBlank="1" showInputMessage="1" showErrorMessage="1" xr:uid="{D88EB077-19CD-417F-9A88-9BB4632DC792}">
          <x14:formula1>
            <xm:f>Questions!$Q$98:$X$98</xm:f>
          </x14:formula1>
          <xm:sqref>J25</xm:sqref>
        </x14:dataValidation>
        <x14:dataValidation type="list" allowBlank="1" showInputMessage="1" showErrorMessage="1" xr:uid="{2BDBDD75-EA06-4EB5-B802-10C3E599F97B}">
          <x14:formula1>
            <xm:f>Questions!$Q$99:$X$99</xm:f>
          </x14:formula1>
          <xm:sqref>J26</xm:sqref>
        </x14:dataValidation>
        <x14:dataValidation type="list" allowBlank="1" showInputMessage="1" showErrorMessage="1" xr:uid="{F5EB46BE-3081-4281-A418-807E564B5337}">
          <x14:formula1>
            <xm:f>Questions!$Q$100:$X$100</xm:f>
          </x14:formula1>
          <xm:sqref>J27</xm:sqref>
        </x14:dataValidation>
        <x14:dataValidation type="list" allowBlank="1" showInputMessage="1" showErrorMessage="1" xr:uid="{7CC0B499-53E6-4655-B459-3E1752366B29}">
          <x14:formula1>
            <xm:f>Questions!$Q$101:$X$101</xm:f>
          </x14:formula1>
          <xm:sqref>J28</xm:sqref>
        </x14:dataValidation>
        <x14:dataValidation type="list" allowBlank="1" showInputMessage="1" showErrorMessage="1" xr:uid="{E0F970E5-E8BF-49BE-8D56-7B30FA0864B6}">
          <x14:formula1>
            <xm:f>Questions!$Q$102:$X$102</xm:f>
          </x14:formula1>
          <xm:sqref>J29</xm:sqref>
        </x14:dataValidation>
        <x14:dataValidation type="list" allowBlank="1" showInputMessage="1" showErrorMessage="1" xr:uid="{D6CDD70E-CA16-4AF0-A2B8-DF5FE22D456D}">
          <x14:formula1>
            <xm:f>Questions!$Q$103:$X$103</xm:f>
          </x14:formula1>
          <xm:sqref>J30</xm:sqref>
        </x14:dataValidation>
        <x14:dataValidation type="list" allowBlank="1" showInputMessage="1" showErrorMessage="1" xr:uid="{AFE1BB94-3AAF-4B49-9E72-921CDC48ECBF}">
          <x14:formula1>
            <xm:f>Questions!$Q$75:$X$75</xm:f>
          </x14:formula1>
          <xm:sqref>J2</xm:sqref>
        </x14:dataValidation>
        <x14:dataValidation type="list" allowBlank="1" showInputMessage="1" showErrorMessage="1" xr:uid="{BE800401-3E90-43C9-8856-3934E4241890}">
          <x14:formula1>
            <xm:f>Questions!$Q$85:$X$85</xm:f>
          </x14:formula1>
          <xm:sqref>J12</xm:sqref>
        </x14:dataValidation>
        <x14:dataValidation type="list" allowBlank="1" showInputMessage="1" showErrorMessage="1" xr:uid="{8189B960-E157-4805-A9CE-F9D32581A199}">
          <x14:formula1>
            <xm:f>Questions!$Q$104:$X$104</xm:f>
          </x14:formula1>
          <xm:sqref>J31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FF210-9243-4573-80DB-64BD0519A813}">
  <dimension ref="A1:Q21"/>
  <sheetViews>
    <sheetView topLeftCell="C1" zoomScaleNormal="100" workbookViewId="0">
      <pane ySplit="1" topLeftCell="A2" activePane="bottomLeft" state="frozen"/>
      <selection pane="bottomLeft" activeCell="C1" sqref="C1"/>
    </sheetView>
  </sheetViews>
  <sheetFormatPr defaultColWidth="11.54296875" defaultRowHeight="46.15" customHeight="1"/>
  <cols>
    <col min="1" max="1" width="18.7265625" style="12" hidden="1" customWidth="1"/>
    <col min="2" max="2" width="18.7265625" style="12" customWidth="1"/>
    <col min="3" max="4" width="18.7265625" style="145" customWidth="1"/>
    <col min="5" max="5" width="4" style="12" bestFit="1" customWidth="1"/>
    <col min="6" max="6" width="4" style="97" hidden="1" customWidth="1"/>
    <col min="7" max="7" width="6.453125" style="97" hidden="1" customWidth="1"/>
    <col min="8" max="8" width="128.7265625" style="12" customWidth="1"/>
    <col min="9" max="9" width="11.7265625" style="101" hidden="1" customWidth="1"/>
    <col min="10" max="10" width="30.7265625" style="83" customWidth="1"/>
    <col min="11" max="11" width="6.7265625" style="97" hidden="1" customWidth="1"/>
    <col min="12" max="12" width="14.7265625" style="181" hidden="1" customWidth="1"/>
    <col min="13" max="14" width="5.26953125" style="97" hidden="1" customWidth="1"/>
    <col min="15" max="15" width="9.1796875" style="12" customWidth="1"/>
    <col min="16" max="16" width="7.7265625" style="12" customWidth="1"/>
    <col min="17" max="17" width="80.81640625" style="12" customWidth="1"/>
    <col min="18" max="16384" width="11.54296875" style="12"/>
  </cols>
  <sheetData>
    <row r="1" spans="1:17" s="140" customFormat="1" ht="46.15" customHeight="1">
      <c r="A1" s="146" t="s">
        <v>20</v>
      </c>
      <c r="B1" s="146" t="s">
        <v>21</v>
      </c>
      <c r="C1" s="147" t="s">
        <v>22</v>
      </c>
      <c r="D1" s="147" t="s">
        <v>23</v>
      </c>
      <c r="E1" s="146" t="s">
        <v>24</v>
      </c>
      <c r="F1" s="94" t="s">
        <v>25</v>
      </c>
      <c r="G1" s="94" t="s">
        <v>26</v>
      </c>
      <c r="H1" s="146" t="s">
        <v>27</v>
      </c>
      <c r="I1" s="98" t="s">
        <v>28</v>
      </c>
      <c r="J1" s="93" t="s">
        <v>29</v>
      </c>
      <c r="K1" s="94" t="s">
        <v>25</v>
      </c>
      <c r="L1" s="178" t="s">
        <v>30</v>
      </c>
      <c r="M1" s="102" t="s">
        <v>31</v>
      </c>
      <c r="N1" s="103" t="s">
        <v>32</v>
      </c>
      <c r="O1" s="148" t="s">
        <v>33</v>
      </c>
      <c r="P1" s="207" t="e">
        <f>SUMPRODUCT(M:M,L:L)/SUM(M:M)</f>
        <v>#N/A</v>
      </c>
      <c r="Q1" s="93" t="s">
        <v>2596</v>
      </c>
    </row>
    <row r="2" spans="1:17" ht="46.15" customHeight="1">
      <c r="A2" s="149" t="s">
        <v>84</v>
      </c>
      <c r="B2" s="149" t="str">
        <f>INDEX(Categories!$A$1:$I$151,MATCH(A2,Categories!C:C,),MATCH(Config!$B$2,Categories!$A$1:$I$1,0))</f>
        <v>Animal Welfare</v>
      </c>
      <c r="C2" s="150" t="str">
        <f>INDEX(Categories!$A$1:$I$151, MATCH(INDEX(Questions!$A$1:$N$200, MATCH(A2&amp;E2,Questions!E:E,0),2),Categories!C:C,0),MATCH(Config!$B$2,Categories!$A$1:$I$1,0))</f>
        <v>Infrastructure</v>
      </c>
      <c r="D2" s="150" t="str">
        <f>INDEX(Categories!$A$1:$I$151, MATCH(INDEX(Questions!$A$1:$N$200, MATCH(A2&amp;E2,Questions!E:E,0),3),Categories!C:C,0),MATCH(Config!$B$2,Categories!$A$1:$I$1,0))</f>
        <v>Paths and roads quality</v>
      </c>
      <c r="E2" s="149">
        <v>1</v>
      </c>
      <c r="F2" s="95">
        <f>MATCH(A2&amp;E2,Questions!$E$1:$E$1000,0)</f>
        <v>107</v>
      </c>
      <c r="G2" s="95">
        <f>MATCH(VLOOKUP("Language",Config!$A$2:$B$19,2),Questions!$A$1:$O$1,)</f>
        <v>8</v>
      </c>
      <c r="H2" s="150" t="str" cm="1">
        <f t="array" ref="H2">INDEX(Questions!$A$1:$O$1079,'Animal Welfare'!F2,'Animal Welfare'!G2)</f>
        <v>What is the one-way distance the animals walk daily to the paddocks?</v>
      </c>
      <c r="I2" s="99" t="str" cm="1">
        <f t="array" ref="I2">INDEX(Questions!$A$1:$N$1000,F2,6)</f>
        <v>walkdistance_dairycow</v>
      </c>
      <c r="J2" s="25" t="s">
        <v>2570</v>
      </c>
      <c r="K2" s="95" t="e">
        <f>MATCH(I2&amp;"_"&amp;J2,Dropdown!$A$1:$A$1010,)</f>
        <v>#N/A</v>
      </c>
      <c r="L2" s="179" t="e" cm="1">
        <f t="array" ref="L2">INDEX(Dropdown!$A$1:$F$995,K2,6)</f>
        <v>#N/A</v>
      </c>
      <c r="M2" s="71" t="e" cm="1">
        <f t="array" ref="M2">IF(L2="n.a.",0,INDEX(Questions!$A$1:$Z$1000,F2,26))</f>
        <v>#N/A</v>
      </c>
      <c r="N2" s="71" t="e">
        <f>IF(M2=0,0,L2*M2)</f>
        <v>#N/A</v>
      </c>
      <c r="O2" s="129"/>
      <c r="P2" s="129"/>
      <c r="Q2" s="208" t="s">
        <v>2576</v>
      </c>
    </row>
    <row r="3" spans="1:17" ht="46.15" customHeight="1">
      <c r="A3" s="149" t="s">
        <v>84</v>
      </c>
      <c r="B3" s="149" t="str">
        <f>INDEX(Categories!$A$1:$I$151,MATCH(A3,Categories!C:C,),MATCH(Config!$B$2,Categories!$A$1:$I$1,0))</f>
        <v>Animal Welfare</v>
      </c>
      <c r="C3" s="150" t="str">
        <f>INDEX(Categories!$A$1:$I$151, MATCH(INDEX(Questions!$A$1:$N$200, MATCH(A3&amp;E3,Questions!E:E,0),2),Categories!C:C,0),MATCH(Config!$B$2,Categories!$A$1:$I$1,0))</f>
        <v>Infrastructure</v>
      </c>
      <c r="D3" s="150" t="str">
        <f>INDEX(Categories!$A$1:$I$151, MATCH(INDEX(Questions!$A$1:$N$200, MATCH(A3&amp;E3,Questions!E:E,0),3),Categories!C:C,0),MATCH(Config!$B$2,Categories!$A$1:$I$1,0))</f>
        <v>Paths and roads quality</v>
      </c>
      <c r="E3" s="151">
        <v>2</v>
      </c>
      <c r="F3" s="96">
        <f>MATCH(A3&amp;E3,Questions!$E$1:$E$1000,0)</f>
        <v>108</v>
      </c>
      <c r="G3" s="96">
        <f>MATCH(VLOOKUP("Language",Config!$A$2:$B$19,2),Questions!$A$1:$O$1,)</f>
        <v>8</v>
      </c>
      <c r="H3" s="152" t="str" cm="1">
        <f t="array" ref="H3">INDEX(Questions!$A$1:$O$1079,'Animal Welfare'!F3,'Animal Welfare'!G3)</f>
        <v>What proportion of animals are lame each year?</v>
      </c>
      <c r="I3" s="100" t="str" cm="1">
        <f t="array" ref="I3">INDEX(Questions!$A$1:$N$1000,F3,6)</f>
        <v>perc_lame_animals</v>
      </c>
      <c r="J3" s="26" t="s">
        <v>2570</v>
      </c>
      <c r="K3" s="96" t="e">
        <f>MATCH(I3&amp;"_"&amp;J3,Dropdown!$A$1:$A$1010,)</f>
        <v>#N/A</v>
      </c>
      <c r="L3" s="180" t="e" cm="1">
        <f t="array" ref="L3">INDEX(Dropdown!$A$1:$F$995,K3,6)</f>
        <v>#N/A</v>
      </c>
      <c r="M3" s="71" t="e" cm="1">
        <f t="array" ref="M3">IF(L3="n.a.",0,INDEX(Questions!$A$1:$Z$1000,F3,26))</f>
        <v>#N/A</v>
      </c>
      <c r="N3" s="71" t="e">
        <f t="shared" ref="N3:N21" si="0">IF(M3=0,0,L3*M3)</f>
        <v>#N/A</v>
      </c>
      <c r="O3" s="129"/>
      <c r="P3" s="129"/>
    </row>
    <row r="4" spans="1:17" ht="46.15" customHeight="1">
      <c r="A4" s="149" t="s">
        <v>84</v>
      </c>
      <c r="B4" s="149" t="str">
        <f>INDEX(Categories!$A$1:$I$151,MATCH(A4,Categories!C:C,),MATCH(Config!$B$2,Categories!$A$1:$I$1,0))</f>
        <v>Animal Welfare</v>
      </c>
      <c r="C4" s="150" t="str">
        <f>INDEX(Categories!$A$1:$I$151, MATCH(INDEX(Questions!$A$1:$N$200, MATCH(A4&amp;E4,Questions!E:E,0),2),Categories!C:C,0),MATCH(Config!$B$2,Categories!$A$1:$I$1,0))</f>
        <v>Infrastructure</v>
      </c>
      <c r="D4" s="150" t="str">
        <f>INDEX(Categories!$A$1:$I$151, MATCH(INDEX(Questions!$A$1:$N$200, MATCH(A4&amp;E4,Questions!E:E,0),3),Categories!C:C,0),MATCH(Config!$B$2,Categories!$A$1:$I$1,0))</f>
        <v>Paths and roads quality</v>
      </c>
      <c r="E4" s="151">
        <v>3</v>
      </c>
      <c r="F4" s="96">
        <f>MATCH(A4&amp;E4,Questions!$E$1:$E$1000,0)</f>
        <v>109</v>
      </c>
      <c r="G4" s="96">
        <f>MATCH(VLOOKUP("Language",Config!$A$2:$B$19,2),Questions!$A$1:$O$1,)</f>
        <v>8</v>
      </c>
      <c r="H4" s="152" t="str" cm="1">
        <f t="array" ref="H4">INDEX(Questions!$A$1:$O$1079,'Animal Welfare'!F4,'Animal Welfare'!G4)</f>
        <v xml:space="preserve">Do your paths have uneven surfaces? 
</v>
      </c>
      <c r="I4" s="100" t="str" cm="1">
        <f t="array" ref="I4">INDEX(Questions!$A$1:$N$1000,F4,6)</f>
        <v>no_positive_0_100</v>
      </c>
      <c r="J4" s="26" t="s">
        <v>2570</v>
      </c>
      <c r="K4" s="96" t="e">
        <f>MATCH(I4&amp;"_"&amp;J4,Dropdown!$A$1:$A$1010,)</f>
        <v>#N/A</v>
      </c>
      <c r="L4" s="180" t="e" cm="1">
        <f t="array" ref="L4">INDEX(Dropdown!$A$1:$F$995,K4,6)</f>
        <v>#N/A</v>
      </c>
      <c r="M4" s="71" t="e" cm="1">
        <f t="array" ref="M4">IF(L4="n.a.",0,INDEX(Questions!$A$1:$Z$1000,F4,26))</f>
        <v>#N/A</v>
      </c>
      <c r="N4" s="71" t="e">
        <f t="shared" si="0"/>
        <v>#N/A</v>
      </c>
      <c r="O4" s="129"/>
      <c r="P4" s="129"/>
    </row>
    <row r="5" spans="1:17" ht="46.15" customHeight="1">
      <c r="A5" s="149" t="s">
        <v>84</v>
      </c>
      <c r="B5" s="149" t="str">
        <f>INDEX(Categories!$A$1:$I$151,MATCH(A5,Categories!C:C,),MATCH(Config!$B$2,Categories!$A$1:$I$1,0))</f>
        <v>Animal Welfare</v>
      </c>
      <c r="C5" s="150" t="str">
        <f>INDEX(Categories!$A$1:$I$151, MATCH(INDEX(Questions!$A$1:$N$200, MATCH(A5&amp;E5,Questions!E:E,0),2),Categories!C:C,0),MATCH(Config!$B$2,Categories!$A$1:$I$1,0))</f>
        <v>Infrastructure</v>
      </c>
      <c r="D5" s="150" t="str">
        <f>INDEX(Categories!$A$1:$I$151, MATCH(INDEX(Questions!$A$1:$N$200, MATCH(A5&amp;E5,Questions!E:E,0),3),Categories!C:C,0),MATCH(Config!$B$2,Categories!$A$1:$I$1,0))</f>
        <v>Paths and roads quality</v>
      </c>
      <c r="E5" s="151">
        <v>4</v>
      </c>
      <c r="F5" s="96">
        <f>MATCH(A5&amp;E5,Questions!$E$1:$E$1000,0)</f>
        <v>110</v>
      </c>
      <c r="G5" s="96">
        <f>MATCH(VLOOKUP("Language",Config!$A$2:$B$19,2),Questions!$A$1:$O$1,)</f>
        <v>8</v>
      </c>
      <c r="H5" s="152" t="str" cm="1">
        <f t="array" ref="H5">INDEX(Questions!$A$1:$O$1079,'Animal Welfare'!F5,'Animal Welfare'!G5)</f>
        <v>Are your roadways checked every year and maintained if needed?</v>
      </c>
      <c r="I5" s="100" t="str" cm="1">
        <f t="array" ref="I5">INDEX(Questions!$A$1:$N$1000,F5,6)</f>
        <v>yes_positive_0_100_na</v>
      </c>
      <c r="J5" s="26" t="s">
        <v>2570</v>
      </c>
      <c r="K5" s="96" t="e">
        <f>MATCH(I5&amp;"_"&amp;J5,Dropdown!$A$1:$A$1010,)</f>
        <v>#N/A</v>
      </c>
      <c r="L5" s="180" t="e" cm="1">
        <f t="array" ref="L5">INDEX(Dropdown!$A$1:$F$995,K5,6)</f>
        <v>#N/A</v>
      </c>
      <c r="M5" s="71" t="e" cm="1">
        <f t="array" ref="M5">IF(L5="n.a.",0,INDEX(Questions!$A$1:$Z$1000,F5,26))</f>
        <v>#N/A</v>
      </c>
      <c r="N5" s="71" t="e">
        <f t="shared" si="0"/>
        <v>#N/A</v>
      </c>
      <c r="O5" s="129"/>
      <c r="P5" s="129"/>
    </row>
    <row r="6" spans="1:17" ht="46.15" customHeight="1">
      <c r="A6" s="149" t="s">
        <v>84</v>
      </c>
      <c r="B6" s="149" t="str">
        <f>INDEX(Categories!$A$1:$I$151,MATCH(A6,Categories!C:C,),MATCH(Config!$B$2,Categories!$A$1:$I$1,0))</f>
        <v>Animal Welfare</v>
      </c>
      <c r="C6" s="150" t="str">
        <f>INDEX(Categories!$A$1:$I$151, MATCH(INDEX(Questions!$A$1:$N$200, MATCH(A6&amp;E6,Questions!E:E,0),2),Categories!C:C,0),MATCH(Config!$B$2,Categories!$A$1:$I$1,0))</f>
        <v>Infrastructure</v>
      </c>
      <c r="D6" s="150" t="str">
        <f>INDEX(Categories!$A$1:$I$151, MATCH(INDEX(Questions!$A$1:$N$200, MATCH(A6&amp;E6,Questions!E:E,0),3),Categories!C:C,0),MATCH(Config!$B$2,Categories!$A$1:$I$1,0))</f>
        <v>Access to shade/shelter</v>
      </c>
      <c r="E6" s="151">
        <v>5</v>
      </c>
      <c r="F6" s="96">
        <f>MATCH(A6&amp;E6,Questions!$E$1:$E$1000,0)</f>
        <v>111</v>
      </c>
      <c r="G6" s="96">
        <f>MATCH(VLOOKUP("Language",Config!$A$2:$B$19,2),Questions!$A$1:$O$1,)</f>
        <v>8</v>
      </c>
      <c r="H6" s="152" t="str" cm="1">
        <f t="array" ref="H6">INDEX(Questions!$A$1:$O$1079,'Animal Welfare'!F6,'Animal Welfare'!G6)</f>
        <v xml:space="preserve">In periods of sun, do grazing animals have access to shade/shelter? </v>
      </c>
      <c r="I6" s="100" t="str" cm="1">
        <f t="array" ref="I6">INDEX(Questions!$A$1:$N$1000,F6,6)</f>
        <v>shade_access</v>
      </c>
      <c r="J6" s="26" t="s">
        <v>2570</v>
      </c>
      <c r="K6" s="96" t="e">
        <f>MATCH(I6&amp;"_"&amp;J6,Dropdown!$A$1:$A$1010,)</f>
        <v>#N/A</v>
      </c>
      <c r="L6" s="180" t="e" cm="1">
        <f t="array" ref="L6">INDEX(Dropdown!$A$1:$F$995,K6,6)</f>
        <v>#N/A</v>
      </c>
      <c r="M6" s="71" t="e" cm="1">
        <f t="array" ref="M6">IF(L6="n.a.",0,INDEX(Questions!$A$1:$Z$1000,F6,26))</f>
        <v>#N/A</v>
      </c>
      <c r="N6" s="71" t="e">
        <f t="shared" si="0"/>
        <v>#N/A</v>
      </c>
      <c r="O6" s="129"/>
      <c r="P6" s="129"/>
    </row>
    <row r="7" spans="1:17" ht="46.15" customHeight="1">
      <c r="A7" s="149" t="s">
        <v>84</v>
      </c>
      <c r="B7" s="149" t="str">
        <f>INDEX(Categories!$A$1:$I$151,MATCH(A7,Categories!C:C,),MATCH(Config!$B$2,Categories!$A$1:$I$1,0))</f>
        <v>Animal Welfare</v>
      </c>
      <c r="C7" s="150" t="str">
        <f>INDEX(Categories!$A$1:$I$151, MATCH(INDEX(Questions!$A$1:$N$200, MATCH(A7&amp;E7,Questions!E:E,0),2),Categories!C:C,0),MATCH(Config!$B$2,Categories!$A$1:$I$1,0))</f>
        <v>Infrastructure</v>
      </c>
      <c r="D7" s="150" t="str">
        <f>INDEX(Categories!$A$1:$I$151, MATCH(INDEX(Questions!$A$1:$N$200, MATCH(A7&amp;E7,Questions!E:E,0),3),Categories!C:C,0),MATCH(Config!$B$2,Categories!$A$1:$I$1,0))</f>
        <v>Housing</v>
      </c>
      <c r="E7" s="151">
        <v>6</v>
      </c>
      <c r="F7" s="96">
        <f>MATCH(A7&amp;E7,Questions!$E$1:$E$1000,0)</f>
        <v>112</v>
      </c>
      <c r="G7" s="96">
        <f>MATCH(VLOOKUP("Language",Config!$A$2:$B$19,2),Questions!$A$1:$O$1,)</f>
        <v>8</v>
      </c>
      <c r="H7" s="152" t="str" cm="1">
        <f t="array" ref="H7">INDEX(Questions!$A$1:$O$1079,'Animal Welfare'!F7,'Animal Welfare'!G7)</f>
        <v>Do adult animals have access to cubicles (one cubicle per cow) or loose housing (4m²/cow or 1 - 2m²/sheep) ?</v>
      </c>
      <c r="I7" s="100" t="str" cm="1">
        <f t="array" ref="I7">INDEX(Questions!$A$1:$N$1000,F7,6)</f>
        <v>cubicles_loosehousing</v>
      </c>
      <c r="J7" s="26" t="s">
        <v>2570</v>
      </c>
      <c r="K7" s="96" t="e">
        <f>MATCH(I7&amp;"_"&amp;J7,Dropdown!$A$1:$A$1010,)</f>
        <v>#N/A</v>
      </c>
      <c r="L7" s="180" t="e" cm="1">
        <f t="array" ref="L7">INDEX(Dropdown!$A$1:$F$995,K7,6)</f>
        <v>#N/A</v>
      </c>
      <c r="M7" s="71" t="e" cm="1">
        <f t="array" ref="M7">IF(L7="n.a.",0,INDEX(Questions!$A$1:$Z$1000,F7,26))</f>
        <v>#N/A</v>
      </c>
      <c r="N7" s="71" t="e">
        <f t="shared" si="0"/>
        <v>#N/A</v>
      </c>
      <c r="O7" s="129"/>
      <c r="P7" s="129"/>
    </row>
    <row r="8" spans="1:17" ht="46.15" customHeight="1">
      <c r="A8" s="149" t="s">
        <v>84</v>
      </c>
      <c r="B8" s="149" t="str">
        <f>INDEX(Categories!$A$1:$I$151,MATCH(A8,Categories!C:C,),MATCH(Config!$B$2,Categories!$A$1:$I$1,0))</f>
        <v>Animal Welfare</v>
      </c>
      <c r="C8" s="150" t="str">
        <f>INDEX(Categories!$A$1:$I$151, MATCH(INDEX(Questions!$A$1:$N$200, MATCH(A8&amp;E8,Questions!E:E,0),2),Categories!C:C,0),MATCH(Config!$B$2,Categories!$A$1:$I$1,0))</f>
        <v>Infrastructure</v>
      </c>
      <c r="D8" s="150" t="str">
        <f>INDEX(Categories!$A$1:$I$151, MATCH(INDEX(Questions!$A$1:$N$200, MATCH(A8&amp;E8,Questions!E:E,0),3),Categories!C:C,0),MATCH(Config!$B$2,Categories!$A$1:$I$1,0))</f>
        <v>Water access and quality</v>
      </c>
      <c r="E8" s="151">
        <v>7</v>
      </c>
      <c r="F8" s="96">
        <f>MATCH(A8&amp;E8,Questions!$E$1:$E$1000,0)</f>
        <v>113</v>
      </c>
      <c r="G8" s="96">
        <f>MATCH(VLOOKUP("Language",Config!$A$2:$B$19,2),Questions!$A$1:$O$1,)</f>
        <v>8</v>
      </c>
      <c r="H8" s="152" t="str" cm="1">
        <f t="array" ref="H8">INDEX(Questions!$A$1:$O$1079,'Animal Welfare'!F8,'Animal Welfare'!G8)</f>
        <v>Do animals have access to fresh clean water at all times (including grazing) ?</v>
      </c>
      <c r="I8" s="100" t="str" cm="1">
        <f t="array" ref="I8">INDEX(Questions!$A$1:$N$1000,F8,6)</f>
        <v>access_fresh_water</v>
      </c>
      <c r="J8" s="26" t="s">
        <v>2570</v>
      </c>
      <c r="K8" s="96" t="e">
        <f>MATCH(I8&amp;"_"&amp;J8,Dropdown!$A$1:$A$1010,)</f>
        <v>#N/A</v>
      </c>
      <c r="L8" s="180" t="e" cm="1">
        <f t="array" ref="L8">INDEX(Dropdown!$A$1:$F$995,K8,6)</f>
        <v>#N/A</v>
      </c>
      <c r="M8" s="71" t="e" cm="1">
        <f t="array" ref="M8">IF(L8="n.a.",0,INDEX(Questions!$A$1:$Z$1000,F8,26))</f>
        <v>#N/A</v>
      </c>
      <c r="N8" s="71" t="e">
        <f t="shared" si="0"/>
        <v>#N/A</v>
      </c>
      <c r="O8" s="129"/>
      <c r="P8" s="129"/>
    </row>
    <row r="9" spans="1:17" ht="46.15" customHeight="1">
      <c r="A9" s="149" t="s">
        <v>84</v>
      </c>
      <c r="B9" s="149" t="str">
        <f>INDEX(Categories!$A$1:$I$151,MATCH(A9,Categories!C:C,),MATCH(Config!$B$2,Categories!$A$1:$I$1,0))</f>
        <v>Animal Welfare</v>
      </c>
      <c r="C9" s="150" t="str">
        <f>INDEX(Categories!$A$1:$I$151, MATCH(INDEX(Questions!$A$1:$N$200, MATCH(A9&amp;E9,Questions!E:E,0),2),Categories!C:C,0),MATCH(Config!$B$2,Categories!$A$1:$I$1,0))</f>
        <v>Nutrition</v>
      </c>
      <c r="D9" s="150" t="str">
        <f>INDEX(Categories!$A$1:$I$151, MATCH(INDEX(Questions!$A$1:$N$200, MATCH(A9&amp;E9,Questions!E:E,0),3),Categories!C:C,0),MATCH(Config!$B$2,Categories!$A$1:$I$1,0))</f>
        <v>Balanced ration</v>
      </c>
      <c r="E9" s="151">
        <v>8</v>
      </c>
      <c r="F9" s="96">
        <f>MATCH(A9&amp;E9,Questions!$E$1:$E$1000,0)</f>
        <v>114</v>
      </c>
      <c r="G9" s="96">
        <f>MATCH(VLOOKUP("Language",Config!$A$2:$B$19,2),Questions!$A$1:$O$1,)</f>
        <v>8</v>
      </c>
      <c r="H9" s="152" t="str" cm="1">
        <f t="array" ref="H9">INDEX(Questions!$A$1:$O$1079,'Animal Welfare'!F9,'Animal Welfare'!G9)</f>
        <v>Do you have digestive or metabolic problems during the transition period of grazing animals?</v>
      </c>
      <c r="I9" s="100" t="str" cm="1">
        <f t="array" ref="I9">INDEX(Questions!$A$1:$N$1000,F9,6)</f>
        <v>yes_negative_0_100_na</v>
      </c>
      <c r="J9" s="26" t="s">
        <v>2570</v>
      </c>
      <c r="K9" s="96" t="e">
        <f>MATCH(I9&amp;"_"&amp;J9,Dropdown!$A$1:$A$1010,)</f>
        <v>#N/A</v>
      </c>
      <c r="L9" s="180" t="e" cm="1">
        <f t="array" ref="L9">INDEX(Dropdown!$A$1:$F$995,K9,6)</f>
        <v>#N/A</v>
      </c>
      <c r="M9" s="71" t="e" cm="1">
        <f t="array" ref="M9">IF(L9="n.a.",0,INDEX(Questions!$A$1:$Z$1000,F9,26))</f>
        <v>#N/A</v>
      </c>
      <c r="N9" s="71" t="e">
        <f t="shared" si="0"/>
        <v>#N/A</v>
      </c>
      <c r="O9" s="129"/>
      <c r="P9" s="129"/>
    </row>
    <row r="10" spans="1:17" ht="46.15" customHeight="1">
      <c r="A10" s="149" t="s">
        <v>84</v>
      </c>
      <c r="B10" s="149" t="str">
        <f>INDEX(Categories!$A$1:$I$151,MATCH(A10,Categories!C:C,),MATCH(Config!$B$2,Categories!$A$1:$I$1,0))</f>
        <v>Animal Welfare</v>
      </c>
      <c r="C10" s="150" t="str">
        <f>INDEX(Categories!$A$1:$I$151, MATCH(INDEX(Questions!$A$1:$N$200, MATCH(A10&amp;E10,Questions!E:E,0),2),Categories!C:C,0),MATCH(Config!$B$2,Categories!$A$1:$I$1,0))</f>
        <v>Nutrition</v>
      </c>
      <c r="D10" s="150" t="str">
        <f>INDEX(Categories!$A$1:$I$151, MATCH(INDEX(Questions!$A$1:$N$200, MATCH(A10&amp;E10,Questions!E:E,0),3),Categories!C:C,0),MATCH(Config!$B$2,Categories!$A$1:$I$1,0))</f>
        <v>Balanced ration</v>
      </c>
      <c r="E10" s="151">
        <v>9</v>
      </c>
      <c r="F10" s="96">
        <f>MATCH(A10&amp;E10,Questions!$E$1:$E$1000,0)</f>
        <v>115</v>
      </c>
      <c r="G10" s="96">
        <f>MATCH(VLOOKUP("Language",Config!$A$2:$B$19,2),Questions!$A$1:$O$1,)</f>
        <v>8</v>
      </c>
      <c r="H10" s="152" t="str" cm="1">
        <f t="array" ref="H10">INDEX(Questions!$A$1:$O$1079,'Animal Welfare'!F10,'Animal Welfare'!G10)</f>
        <v>Do you adapt your supplements (concentrate and minerals) to the forage quality?</v>
      </c>
      <c r="I10" s="100" t="str" cm="1">
        <f t="array" ref="I10">INDEX(Questions!$A$1:$N$1000,F10,6)</f>
        <v>yes_positive_0_100</v>
      </c>
      <c r="J10" s="26" t="s">
        <v>2570</v>
      </c>
      <c r="K10" s="96" t="e">
        <f>MATCH(I10&amp;"_"&amp;J10,Dropdown!$A$1:$A$1010,)</f>
        <v>#N/A</v>
      </c>
      <c r="L10" s="180" t="e" cm="1">
        <f t="array" ref="L10">INDEX(Dropdown!$A$1:$F$995,K10,6)</f>
        <v>#N/A</v>
      </c>
      <c r="M10" s="71" t="e" cm="1">
        <f t="array" ref="M10">IF(L10="n.a.",0,INDEX(Questions!$A$1:$Z$1000,F10,26))</f>
        <v>#N/A</v>
      </c>
      <c r="N10" s="71" t="e">
        <f t="shared" si="0"/>
        <v>#N/A</v>
      </c>
      <c r="O10" s="129"/>
      <c r="P10" s="129"/>
    </row>
    <row r="11" spans="1:17" ht="46.15" customHeight="1">
      <c r="A11" s="149" t="s">
        <v>84</v>
      </c>
      <c r="B11" s="149" t="str">
        <f>INDEX(Categories!$A$1:$I$151,MATCH(A11,Categories!C:C,),MATCH(Config!$B$2,Categories!$A$1:$I$1,0))</f>
        <v>Animal Welfare</v>
      </c>
      <c r="C11" s="150" t="str">
        <f>INDEX(Categories!$A$1:$I$151, MATCH(INDEX(Questions!$A$1:$N$200, MATCH(A11&amp;E11,Questions!E:E,0),2),Categories!C:C,0),MATCH(Config!$B$2,Categories!$A$1:$I$1,0))</f>
        <v>Health management</v>
      </c>
      <c r="D11" s="150" t="str">
        <f>INDEX(Categories!$A$1:$I$151, MATCH(INDEX(Questions!$A$1:$N$200, MATCH(A11&amp;E11,Questions!E:E,0),3),Categories!C:C,0),MATCH(Config!$B$2,Categories!$A$1:$I$1,0))</f>
        <v>Profilaxy</v>
      </c>
      <c r="E11" s="151">
        <v>10</v>
      </c>
      <c r="F11" s="96">
        <f>MATCH(A11&amp;E11,Questions!$E$1:$E$1000,0)</f>
        <v>116</v>
      </c>
      <c r="G11" s="96">
        <f>MATCH(VLOOKUP("Language",Config!$A$2:$B$19,2),Questions!$A$1:$O$1,)</f>
        <v>8</v>
      </c>
      <c r="H11" s="152" t="str" cm="1">
        <f t="array" ref="H11">INDEX(Questions!$A$1:$O$1079,'Animal Welfare'!F11,'Animal Welfare'!G11)</f>
        <v>Is your treatment of animals systematic against parasites or based on analyses (faeces and others)?</v>
      </c>
      <c r="I11" s="100" t="str" cm="1">
        <f t="array" ref="I11">INDEX(Questions!$A$1:$N$1000,F11,6)</f>
        <v>treatment_animal</v>
      </c>
      <c r="J11" s="26" t="s">
        <v>2570</v>
      </c>
      <c r="K11" s="96" t="e">
        <f>MATCH(I11&amp;"_"&amp;J11,Dropdown!$A$1:$A$1010,)</f>
        <v>#N/A</v>
      </c>
      <c r="L11" s="180" t="e" cm="1">
        <f t="array" ref="L11">INDEX(Dropdown!$A$1:$F$995,K11,6)</f>
        <v>#N/A</v>
      </c>
      <c r="M11" s="71" t="e" cm="1">
        <f t="array" ref="M11">IF(L11="n.a.",0,INDEX(Questions!$A$1:$Z$1000,F11,26))</f>
        <v>#N/A</v>
      </c>
      <c r="N11" s="71" t="e">
        <f t="shared" si="0"/>
        <v>#N/A</v>
      </c>
      <c r="O11" s="129"/>
      <c r="P11" s="129"/>
    </row>
    <row r="12" spans="1:17" ht="46.15" customHeight="1">
      <c r="A12" s="149" t="s">
        <v>84</v>
      </c>
      <c r="B12" s="149" t="str">
        <f>INDEX(Categories!$A$1:$I$151,MATCH(A12,Categories!C:C,),MATCH(Config!$B$2,Categories!$A$1:$I$1,0))</f>
        <v>Animal Welfare</v>
      </c>
      <c r="C12" s="150" t="str">
        <f>INDEX(Categories!$A$1:$I$151, MATCH(INDEX(Questions!$A$1:$N$200, MATCH(A12&amp;E12,Questions!E:E,0),2),Categories!C:C,0),MATCH(Config!$B$2,Categories!$A$1:$I$1,0))</f>
        <v>Health management</v>
      </c>
      <c r="D12" s="150" t="str">
        <f>INDEX(Categories!$A$1:$I$151, MATCH(INDEX(Questions!$A$1:$N$200, MATCH(A12&amp;E12,Questions!E:E,0),3),Categories!C:C,0),MATCH(Config!$B$2,Categories!$A$1:$I$1,0))</f>
        <v>Profilaxy</v>
      </c>
      <c r="E12" s="151">
        <v>11</v>
      </c>
      <c r="F12" s="96">
        <f>MATCH(A12&amp;E12,Questions!$E$1:$E$1000,0)</f>
        <v>117</v>
      </c>
      <c r="G12" s="96">
        <f>MATCH(VLOOKUP("Language",Config!$A$2:$B$19,2),Questions!$A$1:$O$1,)</f>
        <v>8</v>
      </c>
      <c r="H12" s="152" t="str" cm="1">
        <f t="array" ref="H12">INDEX(Questions!$A$1:$O$1079,'Animal Welfare'!F12,'Animal Welfare'!G12)</f>
        <v>If the hooves have to be trimmed, how often are they trimmed yearly?</v>
      </c>
      <c r="I12" s="100" t="str" cm="1">
        <f t="array" ref="I12">INDEX(Questions!$A$1:$N$1000,F12,6)</f>
        <v>hoove_trimming</v>
      </c>
      <c r="J12" s="26" t="s">
        <v>2570</v>
      </c>
      <c r="K12" s="96" t="e">
        <f>MATCH(I12&amp;"_"&amp;J12,Dropdown!$A$1:$A$1010,)</f>
        <v>#N/A</v>
      </c>
      <c r="L12" s="180" t="e" cm="1">
        <f t="array" ref="L12">INDEX(Dropdown!$A$1:$F$995,K12,6)</f>
        <v>#N/A</v>
      </c>
      <c r="M12" s="71" t="e" cm="1">
        <f t="array" ref="M12">IF(L12="n.a.",0,INDEX(Questions!$A$1:$Z$1000,F12,26))</f>
        <v>#N/A</v>
      </c>
      <c r="N12" s="71" t="e">
        <f t="shared" si="0"/>
        <v>#N/A</v>
      </c>
      <c r="O12" s="129"/>
      <c r="P12" s="129"/>
    </row>
    <row r="13" spans="1:17" ht="46.15" customHeight="1">
      <c r="A13" s="149" t="s">
        <v>84</v>
      </c>
      <c r="B13" s="149" t="str">
        <f>INDEX(Categories!$A$1:$I$151,MATCH(A13,Categories!C:C,),MATCH(Config!$B$2,Categories!$A$1:$I$1,0))</f>
        <v>Animal Welfare</v>
      </c>
      <c r="C13" s="150" t="str">
        <f>INDEX(Categories!$A$1:$I$151, MATCH(INDEX(Questions!$A$1:$N$200, MATCH(A13&amp;E13,Questions!E:E,0),2),Categories!C:C,0),MATCH(Config!$B$2,Categories!$A$1:$I$1,0))</f>
        <v>Health management</v>
      </c>
      <c r="D13" s="150" t="str">
        <f>INDEX(Categories!$A$1:$I$151, MATCH(INDEX(Questions!$A$1:$N$200, MATCH(A13&amp;E13,Questions!E:E,0),3),Categories!C:C,0),MATCH(Config!$B$2,Categories!$A$1:$I$1,0))</f>
        <v>Profilaxy</v>
      </c>
      <c r="E13" s="151">
        <v>12</v>
      </c>
      <c r="F13" s="96">
        <f>MATCH(A13&amp;E13,Questions!$E$1:$E$1000,0)</f>
        <v>118</v>
      </c>
      <c r="G13" s="96">
        <f>MATCH(VLOOKUP("Language",Config!$A$2:$B$19,2),Questions!$A$1:$O$1,)</f>
        <v>8</v>
      </c>
      <c r="H13" s="152" t="str" cm="1">
        <f t="array" ref="H13">INDEX(Questions!$A$1:$O$1079,'Animal Welfare'!F13,'Animal Welfare'!G13)</f>
        <v>What is the occurrence of mastitis in your herd or flock?</v>
      </c>
      <c r="I13" s="100" t="str" cm="1">
        <f t="array" ref="I13">INDEX(Questions!$A$1:$N$1000,F13,6)</f>
        <v>frequence_mastitis</v>
      </c>
      <c r="J13" s="26" t="s">
        <v>2570</v>
      </c>
      <c r="K13" s="96" t="e">
        <f>MATCH(I13&amp;"_"&amp;J13,Dropdown!$A$1:$A$1010,)</f>
        <v>#N/A</v>
      </c>
      <c r="L13" s="180" t="e" cm="1">
        <f t="array" ref="L13">INDEX(Dropdown!$A$1:$F$995,K13,6)</f>
        <v>#N/A</v>
      </c>
      <c r="M13" s="71" t="e" cm="1">
        <f t="array" ref="M13">IF(L13="n.a.",0,INDEX(Questions!$A$1:$Z$1000,F13,26))</f>
        <v>#N/A</v>
      </c>
      <c r="N13" s="71" t="e">
        <f t="shared" si="0"/>
        <v>#N/A</v>
      </c>
      <c r="O13" s="129"/>
      <c r="P13" s="129"/>
    </row>
    <row r="14" spans="1:17" ht="46.15" customHeight="1">
      <c r="A14" s="149" t="s">
        <v>84</v>
      </c>
      <c r="B14" s="149" t="str">
        <f>INDEX(Categories!$A$1:$I$151,MATCH(A14,Categories!C:C,),MATCH(Config!$B$2,Categories!$A$1:$I$1,0))</f>
        <v>Animal Welfare</v>
      </c>
      <c r="C14" s="150" t="str">
        <f>INDEX(Categories!$A$1:$I$151, MATCH(INDEX(Questions!$A$1:$N$200, MATCH(A14&amp;E14,Questions!E:E,0),2),Categories!C:C,0),MATCH(Config!$B$2,Categories!$A$1:$I$1,0))</f>
        <v>Health management</v>
      </c>
      <c r="D14" s="150" t="str">
        <f>INDEX(Categories!$A$1:$I$151, MATCH(INDEX(Questions!$A$1:$N$200, MATCH(A14&amp;E14,Questions!E:E,0),3),Categories!C:C,0),MATCH(Config!$B$2,Categories!$A$1:$I$1,0))</f>
        <v>Profilaxy</v>
      </c>
      <c r="E14" s="151">
        <v>13</v>
      </c>
      <c r="F14" s="96">
        <f>MATCH(A14&amp;E14,Questions!$E$1:$E$1000,0)</f>
        <v>119</v>
      </c>
      <c r="G14" s="96">
        <f>MATCH(VLOOKUP("Language",Config!$A$2:$B$19,2),Questions!$A$1:$O$1,)</f>
        <v>8</v>
      </c>
      <c r="H14" s="152" t="str" cm="1">
        <f t="array" ref="H14">INDEX(Questions!$A$1:$O$1079,'Animal Welfare'!F14,'Animal Welfare'!G14)</f>
        <v>What is the mortality rate of your young stock (from 4 months to 12 months)?</v>
      </c>
      <c r="I14" s="100" t="str" cm="1">
        <f t="array" ref="I14">INDEX(Questions!$A$1:$N$1000,F14,6)</f>
        <v>mort_rate</v>
      </c>
      <c r="J14" s="26" t="s">
        <v>2570</v>
      </c>
      <c r="K14" s="96" t="e">
        <f>MATCH(I14&amp;"_"&amp;J14,Dropdown!$A$1:$A$1010,)</f>
        <v>#N/A</v>
      </c>
      <c r="L14" s="180" t="e" cm="1">
        <f t="array" ref="L14">INDEX(Dropdown!$A$1:$F$995,K14,6)</f>
        <v>#N/A</v>
      </c>
      <c r="M14" s="71" t="e" cm="1">
        <f t="array" ref="M14">IF(L14="n.a.",0,INDEX(Questions!$A$1:$Z$1000,F14,26))</f>
        <v>#N/A</v>
      </c>
      <c r="N14" s="71" t="e">
        <f t="shared" si="0"/>
        <v>#N/A</v>
      </c>
      <c r="O14" s="129"/>
      <c r="P14" s="129"/>
    </row>
    <row r="15" spans="1:17" ht="46.15" customHeight="1">
      <c r="A15" s="149" t="s">
        <v>84</v>
      </c>
      <c r="B15" s="149" t="str">
        <f>INDEX(Categories!$A$1:$I$151,MATCH(A15,Categories!C:C,),MATCH(Config!$B$2,Categories!$A$1:$I$1,0))</f>
        <v>Animal Welfare</v>
      </c>
      <c r="C15" s="150" t="str">
        <f>INDEX(Categories!$A$1:$I$151, MATCH(INDEX(Questions!$A$1:$N$200, MATCH(A15&amp;E15,Questions!E:E,0),2),Categories!C:C,0),MATCH(Config!$B$2,Categories!$A$1:$I$1,0))</f>
        <v>Health management</v>
      </c>
      <c r="D15" s="150" t="str">
        <f>INDEX(Categories!$A$1:$I$151, MATCH(INDEX(Questions!$A$1:$N$200, MATCH(A15&amp;E15,Questions!E:E,0),3),Categories!C:C,0),MATCH(Config!$B$2,Categories!$A$1:$I$1,0))</f>
        <v>Veterinary services</v>
      </c>
      <c r="E15" s="151">
        <v>14</v>
      </c>
      <c r="F15" s="96">
        <f>MATCH(A15&amp;E15,Questions!$E$1:$E$1000,0)</f>
        <v>120</v>
      </c>
      <c r="G15" s="96">
        <f>MATCH(VLOOKUP("Language",Config!$A$2:$B$19,2),Questions!$A$1:$O$1,)</f>
        <v>8</v>
      </c>
      <c r="H15" s="152" t="str" cm="1">
        <f t="array" ref="H15">INDEX(Questions!$A$1:$O$1079,'Animal Welfare'!F15,'Animal Welfare'!G15)</f>
        <v>When do you call the vet for sick/injured animals that need veterinary attention?</v>
      </c>
      <c r="I15" s="100" t="str" cm="1">
        <f t="array" ref="I15">INDEX(Questions!$A$1:$N$1000,F15,6)</f>
        <v>call_vet</v>
      </c>
      <c r="J15" s="26" t="s">
        <v>2570</v>
      </c>
      <c r="K15" s="96" t="e">
        <f>MATCH(I15&amp;"_"&amp;J15,Dropdown!$A$1:$A$1010,)</f>
        <v>#N/A</v>
      </c>
      <c r="L15" s="180" t="e" cm="1">
        <f t="array" ref="L15">INDEX(Dropdown!$A$1:$F$995,K15,6)</f>
        <v>#N/A</v>
      </c>
      <c r="M15" s="71" t="e" cm="1">
        <f t="array" ref="M15">IF(L15="n.a.",0,INDEX(Questions!$A$1:$Z$1000,F15,26))</f>
        <v>#N/A</v>
      </c>
      <c r="N15" s="71" t="e">
        <f t="shared" si="0"/>
        <v>#N/A</v>
      </c>
      <c r="O15" s="129"/>
      <c r="P15" s="129"/>
    </row>
    <row r="16" spans="1:17" ht="46.15" customHeight="1">
      <c r="A16" s="149" t="s">
        <v>84</v>
      </c>
      <c r="B16" s="149" t="str">
        <f>INDEX(Categories!$A$1:$I$151,MATCH(A16,Categories!C:C,),MATCH(Config!$B$2,Categories!$A$1:$I$1,0))</f>
        <v>Animal Welfare</v>
      </c>
      <c r="C16" s="150" t="str">
        <f>INDEX(Categories!$A$1:$I$151, MATCH(INDEX(Questions!$A$1:$N$200, MATCH(A16&amp;E16,Questions!E:E,0),2),Categories!C:C,0),MATCH(Config!$B$2,Categories!$A$1:$I$1,0))</f>
        <v>Health management</v>
      </c>
      <c r="D16" s="150" t="str">
        <f>INDEX(Categories!$A$1:$I$151, MATCH(INDEX(Questions!$A$1:$N$200, MATCH(A16&amp;E16,Questions!E:E,0),3),Categories!C:C,0),MATCH(Config!$B$2,Categories!$A$1:$I$1,0))</f>
        <v>Veterinary services</v>
      </c>
      <c r="E16" s="151">
        <v>15</v>
      </c>
      <c r="F16" s="96">
        <f>MATCH(A16&amp;E16,Questions!$E$1:$E$1000,0)</f>
        <v>121</v>
      </c>
      <c r="G16" s="96">
        <f>MATCH(VLOOKUP("Language",Config!$A$2:$B$19,2),Questions!$A$1:$O$1,)</f>
        <v>8</v>
      </c>
      <c r="H16" s="152" t="str" cm="1">
        <f t="array" ref="H16">INDEX(Questions!$A$1:$O$1079,'Animal Welfare'!F16,'Animal Welfare'!G16)</f>
        <v>How often do you visually check grazing animals other than cows (suckler cows, beef cattle, sheep)?</v>
      </c>
      <c r="I16" s="100" t="str" cm="1">
        <f t="array" ref="I16">INDEX(Questions!$A$1:$N$1000,F16,6)</f>
        <v>check_interval</v>
      </c>
      <c r="J16" s="26" t="s">
        <v>2570</v>
      </c>
      <c r="K16" s="96" t="e">
        <f>MATCH(I16&amp;"_"&amp;J16,Dropdown!$A$1:$A$1010,)</f>
        <v>#N/A</v>
      </c>
      <c r="L16" s="180" t="e" cm="1">
        <f t="array" ref="L16">INDEX(Dropdown!$A$1:$F$995,K16,6)</f>
        <v>#N/A</v>
      </c>
      <c r="M16" s="71" t="e" cm="1">
        <f t="array" ref="M16">IF(L16="n.a.",0,INDEX(Questions!$A$1:$Z$1000,F16,26))</f>
        <v>#N/A</v>
      </c>
      <c r="N16" s="71" t="e">
        <f t="shared" si="0"/>
        <v>#N/A</v>
      </c>
      <c r="O16" s="129"/>
      <c r="P16" s="129"/>
    </row>
    <row r="17" spans="1:16" ht="46.15" customHeight="1">
      <c r="A17" s="149" t="s">
        <v>84</v>
      </c>
      <c r="B17" s="149" t="str">
        <f>INDEX(Categories!$A$1:$I$151,MATCH(A17,Categories!C:C,),MATCH(Config!$B$2,Categories!$A$1:$I$1,0))</f>
        <v>Animal Welfare</v>
      </c>
      <c r="C17" s="150" t="str">
        <f>INDEX(Categories!$A$1:$I$151, MATCH(INDEX(Questions!$A$1:$N$200, MATCH(A17&amp;E17,Questions!E:E,0),2),Categories!C:C,0),MATCH(Config!$B$2,Categories!$A$1:$I$1,0))</f>
        <v>Animal behavior and welfare</v>
      </c>
      <c r="D17" s="150" t="e">
        <f>INDEX(Categories!$A$1:$I$151, MATCH(INDEX(Questions!$A$1:$N$200, MATCH(A17&amp;E17,Questions!E:E,0),3),Categories!C:C,0),MATCH(Config!$B$2,Categories!$A$1:$I$1,0))</f>
        <v>#N/A</v>
      </c>
      <c r="E17" s="151">
        <v>16</v>
      </c>
      <c r="F17" s="96">
        <f>MATCH(A17&amp;E17,Questions!$E$1:$E$1000,0)</f>
        <v>122</v>
      </c>
      <c r="G17" s="96">
        <f>MATCH(VLOOKUP("Language",Config!$A$2:$B$19,2),Questions!$A$1:$O$1,)</f>
        <v>8</v>
      </c>
      <c r="H17" s="152" t="str" cm="1">
        <f t="array" ref="H17">INDEX(Questions!$A$1:$O$1079,'Animal Welfare'!F17,'Animal Welfare'!G17)</f>
        <v>Do you let your animals graze under wet (saturated/muddy soil) conditions?</v>
      </c>
      <c r="I17" s="100" t="str" cm="1">
        <f t="array" ref="I17">INDEX(Questions!$A$1:$N$1000,F17,6)</f>
        <v>no_positive_0_100</v>
      </c>
      <c r="J17" s="26" t="s">
        <v>2570</v>
      </c>
      <c r="K17" s="96" t="e">
        <f>MATCH(I17&amp;"_"&amp;J17,Dropdown!$A$1:$A$1010,)</f>
        <v>#N/A</v>
      </c>
      <c r="L17" s="180" t="e" cm="1">
        <f t="array" ref="L17">INDEX(Dropdown!$A$1:$F$995,K17,6)</f>
        <v>#N/A</v>
      </c>
      <c r="M17" s="71" t="e" cm="1">
        <f t="array" ref="M17">IF(L17="n.a.",0,INDEX(Questions!$A$1:$Z$1000,F17,26))</f>
        <v>#N/A</v>
      </c>
      <c r="N17" s="71" t="e">
        <f t="shared" si="0"/>
        <v>#N/A</v>
      </c>
      <c r="O17" s="129"/>
      <c r="P17" s="129"/>
    </row>
    <row r="18" spans="1:16" ht="46.15" customHeight="1">
      <c r="A18" s="149" t="s">
        <v>84</v>
      </c>
      <c r="B18" s="149" t="str">
        <f>INDEX(Categories!$A$1:$I$151,MATCH(A18,Categories!C:C,),MATCH(Config!$B$2,Categories!$A$1:$I$1,0))</f>
        <v>Animal Welfare</v>
      </c>
      <c r="C18" s="150" t="str">
        <f>INDEX(Categories!$A$1:$I$151, MATCH(INDEX(Questions!$A$1:$N$200, MATCH(A18&amp;E18,Questions!E:E,0),2),Categories!C:C,0),MATCH(Config!$B$2,Categories!$A$1:$I$1,0))</f>
        <v>Calf welfare and health</v>
      </c>
      <c r="D18" s="150" t="e">
        <f>INDEX(Categories!$A$1:$I$151, MATCH(INDEX(Questions!$A$1:$N$200, MATCH(A18&amp;E18,Questions!E:E,0),3),Categories!C:C,0),MATCH(Config!$B$2,Categories!$A$1:$I$1,0))</f>
        <v>#N/A</v>
      </c>
      <c r="E18" s="151">
        <v>17</v>
      </c>
      <c r="F18" s="96">
        <f>MATCH(A18&amp;E18,Questions!$E$1:$E$1000,0)</f>
        <v>123</v>
      </c>
      <c r="G18" s="96">
        <f>MATCH(VLOOKUP("Language",Config!$A$2:$B$19,2),Questions!$A$1:$O$1,)</f>
        <v>8</v>
      </c>
      <c r="H18" s="152" t="str" cm="1">
        <f t="array" ref="H18">INDEX(Questions!$A$1:$O$1079,'Animal Welfare'!F18,'Animal Welfare'!G18)</f>
        <v>Is colostrum ingested within 3 hours after birth?</v>
      </c>
      <c r="I18" s="100" t="str" cm="1">
        <f t="array" ref="I18">INDEX(Questions!$A$1:$N$1000,F18,6)</f>
        <v>colostrum_3h</v>
      </c>
      <c r="J18" s="26" t="s">
        <v>2570</v>
      </c>
      <c r="K18" s="96" t="e">
        <f>MATCH(I18&amp;"_"&amp;J18,Dropdown!$A$1:$A$1010,)</f>
        <v>#N/A</v>
      </c>
      <c r="L18" s="180" t="e" cm="1">
        <f t="array" ref="L18">INDEX(Dropdown!$A$1:$F$995,K18,6)</f>
        <v>#N/A</v>
      </c>
      <c r="M18" s="71" t="e" cm="1">
        <f t="array" ref="M18">IF(L18="n.a.",0,INDEX(Questions!$A$1:$Z$1000,F18,26))</f>
        <v>#N/A</v>
      </c>
      <c r="N18" s="71" t="e">
        <f t="shared" si="0"/>
        <v>#N/A</v>
      </c>
      <c r="O18" s="129"/>
      <c r="P18" s="129"/>
    </row>
    <row r="19" spans="1:16" ht="46.15" customHeight="1">
      <c r="A19" s="149" t="s">
        <v>84</v>
      </c>
      <c r="B19" s="149" t="str">
        <f>INDEX(Categories!$A$1:$I$151,MATCH(A19,Categories!C:C,),MATCH(Config!$B$2,Categories!$A$1:$I$1,0))</f>
        <v>Animal Welfare</v>
      </c>
      <c r="C19" s="150" t="str">
        <f>INDEX(Categories!$A$1:$I$151, MATCH(INDEX(Questions!$A$1:$N$200, MATCH(A19&amp;E19,Questions!E:E,0),2),Categories!C:C,0),MATCH(Config!$B$2,Categories!$A$1:$I$1,0))</f>
        <v>Calf welfare and health</v>
      </c>
      <c r="D19" s="150" t="e">
        <f>INDEX(Categories!$A$1:$I$151, MATCH(INDEX(Questions!$A$1:$N$200, MATCH(A19&amp;E19,Questions!E:E,0),3),Categories!C:C,0),MATCH(Config!$B$2,Categories!$A$1:$I$1,0))</f>
        <v>#N/A</v>
      </c>
      <c r="E19" s="151">
        <v>18</v>
      </c>
      <c r="F19" s="96">
        <f>MATCH(A19&amp;E19,Questions!$E$1:$E$1000,0)</f>
        <v>124</v>
      </c>
      <c r="G19" s="96">
        <f>MATCH(VLOOKUP("Language",Config!$A$2:$B$19,2),Questions!$A$1:$O$1,)</f>
        <v>8</v>
      </c>
      <c r="H19" s="152" t="str" cm="1">
        <f t="array" ref="H19">INDEX(Questions!$A$1:$O$1079,'Animal Welfare'!F19,'Animal Welfare'!G19)</f>
        <v>Is the colostrum of dairy animals of good quality?</v>
      </c>
      <c r="I19" s="100" t="str" cm="1">
        <f t="array" ref="I19">INDEX(Questions!$A$1:$N$1000,F19,6)</f>
        <v>colostrum_quality</v>
      </c>
      <c r="J19" s="26" t="s">
        <v>2570</v>
      </c>
      <c r="K19" s="96" t="e">
        <f>MATCH(I19&amp;"_"&amp;J19,Dropdown!$A$1:$A$1010,)</f>
        <v>#N/A</v>
      </c>
      <c r="L19" s="180" t="e" cm="1">
        <f t="array" ref="L19">INDEX(Dropdown!$A$1:$F$995,K19,6)</f>
        <v>#N/A</v>
      </c>
      <c r="M19" s="71" t="e" cm="1">
        <f t="array" ref="M19">IF(L19="n.a.",0,INDEX(Questions!$A$1:$Z$1000,F19,26))</f>
        <v>#N/A</v>
      </c>
      <c r="N19" s="71" t="e">
        <f t="shared" si="0"/>
        <v>#N/A</v>
      </c>
      <c r="O19" s="129"/>
      <c r="P19" s="129"/>
    </row>
    <row r="20" spans="1:16" ht="58.9" customHeight="1">
      <c r="A20" s="149" t="s">
        <v>84</v>
      </c>
      <c r="B20" s="149" t="str">
        <f>INDEX(Categories!$A$1:$I$151,MATCH(A20,Categories!C:C,),MATCH(Config!$B$2,Categories!$A$1:$I$1,0))</f>
        <v>Animal Welfare</v>
      </c>
      <c r="C20" s="150" t="str">
        <f>INDEX(Categories!$A$1:$I$151, MATCH(INDEX(Questions!$A$1:$N$200, MATCH(A20&amp;E20,Questions!E:E,0),2),Categories!C:C,0),MATCH(Config!$B$2,Categories!$A$1:$I$1,0))</f>
        <v>Calf welfare and health</v>
      </c>
      <c r="D20" s="150" t="e">
        <f>INDEX(Categories!$A$1:$I$151, MATCH(INDEX(Questions!$A$1:$N$200, MATCH(A20&amp;E20,Questions!E:E,0),3),Categories!C:C,0),MATCH(Config!$B$2,Categories!$A$1:$I$1,0))</f>
        <v>#N/A</v>
      </c>
      <c r="E20" s="151">
        <v>19</v>
      </c>
      <c r="F20" s="96">
        <f>MATCH(A20&amp;E20,Questions!$E$1:$E$1000,0)</f>
        <v>125</v>
      </c>
      <c r="G20" s="96">
        <f>MATCH(VLOOKUP("Language",Config!$A$2:$B$19,2),Questions!$A$1:$O$1,)</f>
        <v>8</v>
      </c>
      <c r="H20" s="152" t="str" cm="1">
        <f t="array" ref="H20">INDEX(Questions!$A$1:$O$1079,'Animal Welfare'!F20,'Animal Welfare'!G20)</f>
        <v>Do calves/lambs/kids before weaning share the same indoor airspace as the older animals?</v>
      </c>
      <c r="I20" s="100" t="str" cm="1">
        <f t="array" ref="I20">INDEX(Questions!$A$1:$N$1000,F20,6)</f>
        <v>calves_space</v>
      </c>
      <c r="J20" s="26" t="s">
        <v>2570</v>
      </c>
      <c r="K20" s="96" t="e">
        <f>MATCH(I20&amp;"_"&amp;J20,Dropdown!$A$1:$A$1010,)</f>
        <v>#N/A</v>
      </c>
      <c r="L20" s="180" t="e" cm="1">
        <f t="array" ref="L20">INDEX(Dropdown!$A$1:$F$995,K20,6)</f>
        <v>#N/A</v>
      </c>
      <c r="M20" s="71" t="e" cm="1">
        <f t="array" ref="M20">IF(L20="n.a.",0,INDEX(Questions!$A$1:$Z$1000,F20,26))</f>
        <v>#N/A</v>
      </c>
      <c r="N20" s="71" t="e">
        <f t="shared" si="0"/>
        <v>#N/A</v>
      </c>
      <c r="O20" s="129"/>
      <c r="P20" s="129"/>
    </row>
    <row r="21" spans="1:16" ht="46.15" customHeight="1">
      <c r="A21" s="149" t="s">
        <v>84</v>
      </c>
      <c r="B21" s="149" t="str">
        <f>INDEX(Categories!$A$1:$I$151,MATCH(A21,Categories!C:C,),MATCH(Config!$B$2,Categories!$A$1:$I$1,0))</f>
        <v>Animal Welfare</v>
      </c>
      <c r="C21" s="150" t="str">
        <f>INDEX(Categories!$A$1:$I$151, MATCH(INDEX(Questions!$A$1:$N$200, MATCH(A21&amp;E21,Questions!E:E,0),2),Categories!C:C,0),MATCH(Config!$B$2,Categories!$A$1:$I$1,0))</f>
        <v>Calf welfare and health</v>
      </c>
      <c r="D21" s="150" t="e">
        <f>INDEX(Categories!$A$1:$I$151, MATCH(INDEX(Questions!$A$1:$N$200, MATCH(A21&amp;E21,Questions!E:E,0),3),Categories!C:C,0),MATCH(Config!$B$2,Categories!$A$1:$I$1,0))</f>
        <v>#N/A</v>
      </c>
      <c r="E21" s="151">
        <v>20</v>
      </c>
      <c r="F21" s="96">
        <f>MATCH(A21&amp;E21,Questions!$E$1:$E$1000,0)</f>
        <v>126</v>
      </c>
      <c r="G21" s="96">
        <f>MATCH(VLOOKUP("Language",Config!$A$2:$B$19,2),Questions!$A$1:$O$1,)</f>
        <v>8</v>
      </c>
      <c r="H21" s="152" t="str" cm="1">
        <f t="array" ref="H21">INDEX(Questions!$A$1:$O$1079,'Animal Welfare'!F21,'Animal Welfare'!G21)</f>
        <v>How much space is allocated per calf before weaning? (as per DIRECTIVE 2008/119/EC, 1.7m² / 150 kg live weight)</v>
      </c>
      <c r="I21" s="100" t="str" cm="1">
        <f t="array" ref="I21">INDEX(Questions!$A$1:$N$1000,F21,6)</f>
        <v>housing_calves</v>
      </c>
      <c r="J21" s="26" t="s">
        <v>2570</v>
      </c>
      <c r="K21" s="96" t="e">
        <f>MATCH(I21&amp;"_"&amp;J21,Dropdown!$A$1:$A$1010,)</f>
        <v>#N/A</v>
      </c>
      <c r="L21" s="180" t="e" cm="1">
        <f t="array" ref="L21">INDEX(Dropdown!$A$1:$F$995,K21,6)</f>
        <v>#N/A</v>
      </c>
      <c r="M21" s="71" t="e" cm="1">
        <f t="array" ref="M21">IF(L21="n.a.",0,INDEX(Questions!$A$1:$Z$1000,F21,26))</f>
        <v>#N/A</v>
      </c>
      <c r="N21" s="71" t="e">
        <f t="shared" si="0"/>
        <v>#N/A</v>
      </c>
      <c r="O21" s="129"/>
      <c r="P21" s="129"/>
    </row>
  </sheetData>
  <sheetProtection algorithmName="SHA-512" hashValue="UFi/5a4f+fn3cw/ELd2y00kkeUmPl6/S2AzPkQztXO1fEMP2RYQFWhHPPFYTIRKKt8uhA5VVPrHAxS5wZM1z/g==" saltValue="SF3xH7XsyoH9h+eZK+9FRQ==" spinCount="100000" sheet="1" formatCells="0" formatColumns="0" formatRows="0"/>
  <hyperlinks>
    <hyperlink ref="Q2" r:id="rId1" xr:uid="{F84104E8-831B-4105-A25A-784C6ED7E2E5}"/>
  </hyperlinks>
  <pageMargins left="0.7" right="0.7" top="0.78740157499999996" bottom="0.78740157499999996" header="0.3" footer="0.3"/>
  <pageSetup paperSize="9" orientation="portrait" r:id="rId2"/>
  <extLst>
    <ext xmlns:x14="http://schemas.microsoft.com/office/spreadsheetml/2009/9/main" uri="{CCE6A557-97BC-4b89-ADB6-D9C93CAAB3DF}">
      <x14:dataValidations xmlns:xm="http://schemas.microsoft.com/office/excel/2006/main" count="20">
        <x14:dataValidation type="list" allowBlank="1" showInputMessage="1" showErrorMessage="1" xr:uid="{F1D6F4C0-34D1-4E26-9FF4-7502537555B5}">
          <x14:formula1>
            <xm:f>Questions!$Q$107:$X$107</xm:f>
          </x14:formula1>
          <xm:sqref>J2</xm:sqref>
        </x14:dataValidation>
        <x14:dataValidation type="list" allowBlank="1" showInputMessage="1" showErrorMessage="1" xr:uid="{C50930D8-8FB8-4238-98C0-0B6CABF7FB31}">
          <x14:formula1>
            <xm:f>Questions!$Q$108:$X$108</xm:f>
          </x14:formula1>
          <xm:sqref>J3</xm:sqref>
        </x14:dataValidation>
        <x14:dataValidation type="list" allowBlank="1" showInputMessage="1" showErrorMessage="1" xr:uid="{A3A22519-C306-4985-915D-BD62C32719B4}">
          <x14:formula1>
            <xm:f>Questions!$Q$109:$X$109</xm:f>
          </x14:formula1>
          <xm:sqref>J4</xm:sqref>
        </x14:dataValidation>
        <x14:dataValidation type="list" allowBlank="1" showInputMessage="1" showErrorMessage="1" xr:uid="{71F8B9F6-90A6-4EA3-97C1-CB053831F4CB}">
          <x14:formula1>
            <xm:f>Questions!$Q$110:$X$110</xm:f>
          </x14:formula1>
          <xm:sqref>J5</xm:sqref>
        </x14:dataValidation>
        <x14:dataValidation type="list" allowBlank="1" showInputMessage="1" showErrorMessage="1" xr:uid="{6565C9C8-EB83-4EB9-8FC8-7D46C0E8EC88}">
          <x14:formula1>
            <xm:f>Questions!$Q$111:$X$111</xm:f>
          </x14:formula1>
          <xm:sqref>J6</xm:sqref>
        </x14:dataValidation>
        <x14:dataValidation type="list" allowBlank="1" showInputMessage="1" showErrorMessage="1" xr:uid="{04EA9205-A012-4A0C-9225-4D05A73B4FB5}">
          <x14:formula1>
            <xm:f>Questions!$Q$112:$X$112</xm:f>
          </x14:formula1>
          <xm:sqref>J7</xm:sqref>
        </x14:dataValidation>
        <x14:dataValidation type="list" allowBlank="1" showInputMessage="1" showErrorMessage="1" xr:uid="{8C98447E-AAC5-4B61-AA43-6A7EF0D4755E}">
          <x14:formula1>
            <xm:f>Questions!$Q$113:$X$113</xm:f>
          </x14:formula1>
          <xm:sqref>J8</xm:sqref>
        </x14:dataValidation>
        <x14:dataValidation type="list" allowBlank="1" showInputMessage="1" showErrorMessage="1" xr:uid="{C6DEB688-084E-460E-86CA-2B00187AFDDB}">
          <x14:formula1>
            <xm:f>Questions!$Q$114:$X$114</xm:f>
          </x14:formula1>
          <xm:sqref>J9</xm:sqref>
        </x14:dataValidation>
        <x14:dataValidation type="list" allowBlank="1" showInputMessage="1" showErrorMessage="1" xr:uid="{3F51DE78-FD67-40FD-8DA0-1BEB21CEC296}">
          <x14:formula1>
            <xm:f>Questions!$Q$115:$X$115</xm:f>
          </x14:formula1>
          <xm:sqref>J10</xm:sqref>
        </x14:dataValidation>
        <x14:dataValidation type="list" allowBlank="1" showInputMessage="1" showErrorMessage="1" xr:uid="{9DC11CE5-6861-42B5-8809-B85378C7887D}">
          <x14:formula1>
            <xm:f>Questions!$Q$116:$X$116</xm:f>
          </x14:formula1>
          <xm:sqref>J11</xm:sqref>
        </x14:dataValidation>
        <x14:dataValidation type="list" allowBlank="1" showInputMessage="1" showErrorMessage="1" xr:uid="{6464FD30-1E1C-42E8-9832-047839689690}">
          <x14:formula1>
            <xm:f>Questions!$Q$117:$X$117</xm:f>
          </x14:formula1>
          <xm:sqref>J12</xm:sqref>
        </x14:dataValidation>
        <x14:dataValidation type="list" allowBlank="1" showInputMessage="1" showErrorMessage="1" xr:uid="{854C49E4-16F2-46FD-A77E-8F7188F03691}">
          <x14:formula1>
            <xm:f>Questions!$Q$118:$X$118</xm:f>
          </x14:formula1>
          <xm:sqref>J13</xm:sqref>
        </x14:dataValidation>
        <x14:dataValidation type="list" allowBlank="1" showInputMessage="1" showErrorMessage="1" xr:uid="{7B1EA9E5-FC0E-4695-8B50-9700D875E583}">
          <x14:formula1>
            <xm:f>Questions!$Q$119:$X$119</xm:f>
          </x14:formula1>
          <xm:sqref>J14</xm:sqref>
        </x14:dataValidation>
        <x14:dataValidation type="list" allowBlank="1" showInputMessage="1" showErrorMessage="1" xr:uid="{E4E172D6-34C6-497C-8427-4F3D7FBA4ADC}">
          <x14:formula1>
            <xm:f>Questions!$Q$120:$X$120</xm:f>
          </x14:formula1>
          <xm:sqref>J15</xm:sqref>
        </x14:dataValidation>
        <x14:dataValidation type="list" allowBlank="1" showInputMessage="1" showErrorMessage="1" xr:uid="{EA6F9024-FD38-4914-8903-02E97913EEE8}">
          <x14:formula1>
            <xm:f>Questions!$Q$121:$X$121</xm:f>
          </x14:formula1>
          <xm:sqref>J16</xm:sqref>
        </x14:dataValidation>
        <x14:dataValidation type="list" allowBlank="1" showInputMessage="1" showErrorMessage="1" xr:uid="{5FEA46A5-533A-4D72-8798-51A65060AD60}">
          <x14:formula1>
            <xm:f>Questions!$Q$122:$X$122</xm:f>
          </x14:formula1>
          <xm:sqref>J17</xm:sqref>
        </x14:dataValidation>
        <x14:dataValidation type="list" allowBlank="1" showInputMessage="1" showErrorMessage="1" xr:uid="{ADEA110B-8B96-4218-B054-4076D0D34E5A}">
          <x14:formula1>
            <xm:f>Questions!$Q$123:$X$123</xm:f>
          </x14:formula1>
          <xm:sqref>J18</xm:sqref>
        </x14:dataValidation>
        <x14:dataValidation type="list" allowBlank="1" showInputMessage="1" showErrorMessage="1" xr:uid="{8CFCE97B-CF5D-4519-875E-711EABFCB4FE}">
          <x14:formula1>
            <xm:f>Questions!$Q$124:$X$124</xm:f>
          </x14:formula1>
          <xm:sqref>J19</xm:sqref>
        </x14:dataValidation>
        <x14:dataValidation type="list" allowBlank="1" showInputMessage="1" showErrorMessage="1" xr:uid="{53AB3C52-D1A5-4E67-BCA8-8258CC086BBA}">
          <x14:formula1>
            <xm:f>Questions!$Q$125:$X$125</xm:f>
          </x14:formula1>
          <xm:sqref>J20</xm:sqref>
        </x14:dataValidation>
        <x14:dataValidation type="list" allowBlank="1" showInputMessage="1" showErrorMessage="1" xr:uid="{F4558116-AB66-4DE8-BFBD-27A9E0B7C50E}">
          <x14:formula1>
            <xm:f>Questions!$Q$126:$X$126</xm:f>
          </x14:formula1>
          <xm:sqref>J21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8526F-2196-4C19-B826-4FA641B592A2}">
  <sheetPr>
    <pageSetUpPr fitToPage="1"/>
  </sheetPr>
  <dimension ref="A1:H21"/>
  <sheetViews>
    <sheetView topLeftCell="C1" zoomScaleNormal="100" workbookViewId="0">
      <selection activeCell="C1" sqref="C1"/>
    </sheetView>
  </sheetViews>
  <sheetFormatPr defaultColWidth="8.81640625" defaultRowHeight="32.25" customHeight="1"/>
  <cols>
    <col min="1" max="1" width="32.54296875" style="159" hidden="1" customWidth="1"/>
    <col min="2" max="2" width="37.453125" style="159" hidden="1" customWidth="1"/>
    <col min="3" max="3" width="22.81640625" style="160" customWidth="1"/>
    <col min="4" max="4" width="37.26953125" style="160" customWidth="1"/>
    <col min="5" max="5" width="20.7265625" style="160" customWidth="1"/>
    <col min="6" max="6" width="19.453125" style="161" customWidth="1"/>
    <col min="7" max="7" width="13.6328125" style="160" customWidth="1"/>
    <col min="8" max="8" width="81.1796875" style="49" customWidth="1"/>
    <col min="9" max="9" width="9.54296875" style="49" bestFit="1" customWidth="1"/>
    <col min="10" max="16384" width="8.81640625" style="49"/>
  </cols>
  <sheetData>
    <row r="1" spans="1:8" ht="20.25" customHeight="1">
      <c r="A1" s="153" t="s">
        <v>20</v>
      </c>
      <c r="B1" s="153" t="s">
        <v>99</v>
      </c>
      <c r="C1" s="104" t="s">
        <v>21</v>
      </c>
      <c r="D1" s="104" t="s">
        <v>22</v>
      </c>
      <c r="E1" s="104" t="s">
        <v>100</v>
      </c>
      <c r="F1" s="105" t="s">
        <v>101</v>
      </c>
      <c r="G1" s="104" t="s">
        <v>102</v>
      </c>
      <c r="H1" s="104" t="s">
        <v>2596</v>
      </c>
    </row>
    <row r="2" spans="1:8" ht="32.25" customHeight="1">
      <c r="A2" s="154" t="s">
        <v>34</v>
      </c>
      <c r="B2" s="154" t="str">
        <f>Questions!B2</f>
        <v>Maximising herbage utilisation</v>
      </c>
      <c r="C2" s="106" t="str">
        <f>INDEX(Categories!$A$1:$I$151,MATCH(A2,Categories!C:C,),MATCH(Config!$B$2,Categories!$A$1:$I$1,0))</f>
        <v>Reducing Inputs</v>
      </c>
      <c r="D2" s="106" t="str">
        <f>INDEX(Categories!$A$1:$I$151,MATCH(B2,Categories!C:C,),MATCH(Config!$B$2,Categories!$A$1:$I$1,0))</f>
        <v>Maximising herbage utilisation</v>
      </c>
      <c r="E2" s="106">
        <f>COUNTIFS(Questions!A:A,'Radar graph'!A2,Questions!B:B,'Radar graph'!B2)</f>
        <v>14</v>
      </c>
      <c r="F2" s="107" t="e">
        <f>SUMIF('Reducing Inputs'!C:C,'Radar graph'!D2,'Reducing Inputs'!N:N)/SUMIF('Reducing Inputs'!C:C,'Radar graph'!D2,'Reducing Inputs'!M:M)</f>
        <v>#N/A</v>
      </c>
      <c r="G2" s="255" t="e">
        <f>'Reducing Inputs'!P1</f>
        <v>#N/A</v>
      </c>
      <c r="H2" s="209" t="s">
        <v>2577</v>
      </c>
    </row>
    <row r="3" spans="1:8" ht="32.25" customHeight="1">
      <c r="A3" s="154" t="s">
        <v>34</v>
      </c>
      <c r="B3" s="154" t="str">
        <f>Questions!B16</f>
        <v>Reducing feed inputs</v>
      </c>
      <c r="C3" s="106" t="str">
        <f>INDEX(Categories!$A$1:$I$151,MATCH(A3,Categories!C:C,),MATCH(Config!$B$2,Categories!$A$1:$I$1,0))</f>
        <v>Reducing Inputs</v>
      </c>
      <c r="D3" s="106" t="str">
        <f>INDEX(Categories!$A$1:$I$151,MATCH(B3,Categories!C:C,),MATCH(Config!$B$2,Categories!$A$1:$I$1,0))</f>
        <v>Reducing feed inputs</v>
      </c>
      <c r="E3" s="106">
        <f>COUNTIFS(Questions!A:A,'Radar graph'!A3,Questions!B:B,'Radar graph'!B3)</f>
        <v>3</v>
      </c>
      <c r="F3" s="107" t="e">
        <f>SUMIF('Reducing Inputs'!C:C,'Radar graph'!D3,'Reducing Inputs'!N:N)/SUMIF('Reducing Inputs'!C:C,'Radar graph'!D3,'Reducing Inputs'!M:M)</f>
        <v>#N/A</v>
      </c>
      <c r="G3" s="255"/>
      <c r="H3" s="209" t="s">
        <v>2578</v>
      </c>
    </row>
    <row r="4" spans="1:8" ht="32.25" customHeight="1">
      <c r="A4" s="154" t="s">
        <v>34</v>
      </c>
      <c r="B4" s="154" t="str">
        <f>Questions!B19</f>
        <v>Soil management</v>
      </c>
      <c r="C4" s="106" t="str">
        <f>INDEX(Categories!$A$1:$I$151,MATCH(A4,Categories!C:C,),MATCH(Config!$B$2,Categories!$A$1:$I$1,0))</f>
        <v>Reducing Inputs</v>
      </c>
      <c r="D4" s="106" t="str">
        <f>INDEX(Categories!$A$1:$I$151,MATCH(B4,Categories!C:C,),MATCH(Config!$B$2,Categories!$A$1:$I$1,0))</f>
        <v>Soil management</v>
      </c>
      <c r="E4" s="106">
        <f>COUNTIFS(Questions!A:A,'Radar graph'!A4,Questions!B:B,'Radar graph'!B4)</f>
        <v>5</v>
      </c>
      <c r="F4" s="107" t="e">
        <f>SUMIF('Reducing Inputs'!C:C,'Radar graph'!D4,'Reducing Inputs'!N:N)/SUMIF('Reducing Inputs'!C:C,'Radar graph'!D4,'Reducing Inputs'!M:M)</f>
        <v>#N/A</v>
      </c>
      <c r="G4" s="255"/>
      <c r="H4" s="209" t="s">
        <v>2579</v>
      </c>
    </row>
    <row r="5" spans="1:8" ht="32.25" customHeight="1">
      <c r="A5" s="154" t="s">
        <v>34</v>
      </c>
      <c r="B5" s="154" t="str">
        <f>Questions!B24</f>
        <v>Optimising organic nutrients on farm</v>
      </c>
      <c r="C5" s="106" t="str">
        <f>INDEX(Categories!$A$1:$I$151,MATCH(A5,Categories!C:C,),MATCH(Config!$B$2,Categories!$A$1:$I$1,0))</f>
        <v>Reducing Inputs</v>
      </c>
      <c r="D5" s="106" t="str">
        <f>INDEX(Categories!$A$1:$I$151,MATCH(B5,Categories!C:C,),MATCH(Config!$B$2,Categories!$A$1:$I$1,0))</f>
        <v>Optimising organic nutrients on farm</v>
      </c>
      <c r="E5" s="106">
        <f>COUNTIFS(Questions!A:A,'Radar graph'!A5,Questions!B:B,'Radar graph'!B5)</f>
        <v>4</v>
      </c>
      <c r="F5" s="107" t="e">
        <f>SUMIF('Reducing Inputs'!C:C,'Radar graph'!D5,'Reducing Inputs'!N:N)/SUMIF('Reducing Inputs'!C:C,'Radar graph'!D5,'Reducing Inputs'!M:M)</f>
        <v>#N/A</v>
      </c>
      <c r="G5" s="255"/>
      <c r="H5" s="209" t="s">
        <v>2580</v>
      </c>
    </row>
    <row r="6" spans="1:8" ht="32.25" customHeight="1">
      <c r="A6" s="154" t="s">
        <v>34</v>
      </c>
      <c r="B6" s="154" t="str">
        <f>Questions!B28</f>
        <v>Optimising fertilisation</v>
      </c>
      <c r="C6" s="106" t="str">
        <f>INDEX(Categories!$A$1:$I$151,MATCH(A6,Categories!C:C,),MATCH(Config!$B$2,Categories!$A$1:$I$1,0))</f>
        <v>Reducing Inputs</v>
      </c>
      <c r="D6" s="106" t="str">
        <f>INDEX(Categories!$A$1:$I$151,MATCH(B6,Categories!C:C,),MATCH(Config!$B$2,Categories!$A$1:$I$1,0))</f>
        <v>Optimising fertilisation</v>
      </c>
      <c r="E6" s="106">
        <f>COUNTIFS(Questions!A:A,'Radar graph'!A6,Questions!B:B,'Radar graph'!B6)</f>
        <v>6</v>
      </c>
      <c r="F6" s="107" t="e">
        <f>SUMIF('Reducing Inputs'!C:C,'Radar graph'!D6,'Reducing Inputs'!N:N)/SUMIF('Reducing Inputs'!C:C,'Radar graph'!D6,'Reducing Inputs'!M:M)</f>
        <v>#N/A</v>
      </c>
      <c r="G6" s="255"/>
      <c r="H6" s="209" t="s">
        <v>2581</v>
      </c>
    </row>
    <row r="7" spans="1:8" ht="32.25" customHeight="1">
      <c r="A7" s="155" t="s">
        <v>55</v>
      </c>
      <c r="B7" s="155" t="str">
        <f>Questions!B34</f>
        <v>Diversity of production</v>
      </c>
      <c r="C7" s="108" t="str">
        <f>INDEX(Categories!$A$1:$I$151,MATCH(A7,Categories!C:C,),MATCH(Config!$B$2,Categories!$A$1:$I$1,0))</f>
        <v>Enhancing Diversity</v>
      </c>
      <c r="D7" s="108" t="str">
        <f>INDEX(Categories!$A$1:$I$151,MATCH(B7,Categories!C:C,),MATCH(Config!$B$2,Categories!$A$1:$I$1,0))</f>
        <v>Diversity of production</v>
      </c>
      <c r="E7" s="108">
        <f>COUNTIFS(Questions!A:A,'Radar graph'!A7,Questions!B:B,'Radar graph'!B7)</f>
        <v>17</v>
      </c>
      <c r="F7" s="109" t="e">
        <f>SUMIF('Enhancing Diversity'!C:C,'Radar graph'!D7,'Enhancing Diversity'!N:N)/SUMIF('Enhancing Diversity'!C:C,'Radar graph'!D7,'Enhancing Diversity'!M:M)</f>
        <v>#N/A</v>
      </c>
      <c r="G7" s="256" t="e">
        <f>'Enhancing Diversity'!P1</f>
        <v>#N/A</v>
      </c>
      <c r="H7" s="203" t="s">
        <v>2582</v>
      </c>
    </row>
    <row r="8" spans="1:8" ht="32.25" customHeight="1">
      <c r="A8" s="155" t="s">
        <v>55</v>
      </c>
      <c r="B8" s="155" t="str">
        <f>Questions!B51</f>
        <v>Marketing</v>
      </c>
      <c r="C8" s="108" t="str">
        <f>INDEX(Categories!$A$1:$I$151,MATCH(A8,Categories!C:C,),MATCH(Config!$B$2,Categories!$A$1:$I$1,0))</f>
        <v>Enhancing Diversity</v>
      </c>
      <c r="D8" s="108" t="str">
        <f>INDEX(Categories!$A$1:$I$151,MATCH(B8,Categories!C:C,),MATCH(Config!$B$2,Categories!$A$1:$I$1,0))</f>
        <v>Marketing</v>
      </c>
      <c r="E8" s="108">
        <f>COUNTIFS(Questions!A:A,'Radar graph'!A8,Questions!B:B,'Radar graph'!B8)</f>
        <v>3</v>
      </c>
      <c r="F8" s="109" t="e">
        <f>SUMIF('Enhancing Diversity'!C:C,'Radar graph'!D8,'Enhancing Diversity'!N:N)/SUMIF('Enhancing Diversity'!C:C,'Radar graph'!D8,'Enhancing Diversity'!M:M)</f>
        <v>#N/A</v>
      </c>
      <c r="G8" s="256"/>
      <c r="H8" s="203" t="s">
        <v>2583</v>
      </c>
    </row>
    <row r="9" spans="1:8" ht="32.25" customHeight="1">
      <c r="A9" s="155" t="s">
        <v>55</v>
      </c>
      <c r="B9" s="155" t="str">
        <f>Questions!B54</f>
        <v>Income</v>
      </c>
      <c r="C9" s="108" t="str">
        <f>INDEX(Categories!$A$1:$I$151,MATCH(A9,Categories!C:C,),MATCH(Config!$B$2,Categories!$A$1:$I$1,0))</f>
        <v>Enhancing Diversity</v>
      </c>
      <c r="D9" s="108" t="str">
        <f>INDEX(Categories!$A$1:$I$151,MATCH(B9,Categories!C:C,),MATCH(Config!$B$2,Categories!$A$1:$I$1,0))</f>
        <v>Income</v>
      </c>
      <c r="E9" s="108">
        <f>COUNTIFS(Questions!A:A,'Radar graph'!A9,Questions!B:B,'Radar graph'!B9)</f>
        <v>1</v>
      </c>
      <c r="F9" s="109" t="e">
        <f>SUMIF('Enhancing Diversity'!C:C,'Radar graph'!D9,'Enhancing Diversity'!N:N)/SUMIF('Enhancing Diversity'!C:C,'Radar graph'!D9,'Enhancing Diversity'!M:M)</f>
        <v>#N/A</v>
      </c>
      <c r="G9" s="256"/>
      <c r="H9" s="203" t="s">
        <v>2584</v>
      </c>
    </row>
    <row r="10" spans="1:8" ht="32.25" customHeight="1">
      <c r="A10" s="156" t="s">
        <v>59</v>
      </c>
      <c r="B10" s="156" t="str">
        <f>Questions!B55</f>
        <v>Grassland management</v>
      </c>
      <c r="C10" s="110" t="str">
        <f>INDEX(Categories!$A$1:$I$151,MATCH(A10,Categories!C:C,),MATCH(Config!$B$2,Categories!$A$1:$I$1,0))</f>
        <v>Reducing Pollution</v>
      </c>
      <c r="D10" s="110" t="str">
        <f>INDEX(Categories!$A$1:$I$151,MATCH(B10,Categories!C:C,),MATCH(Config!$B$2,Categories!$A$1:$I$1,0))</f>
        <v>Grassland management</v>
      </c>
      <c r="E10" s="110">
        <f>COUNTIFS(Questions!A:A,'Radar graph'!A10,Questions!B:B,'Radar graph'!B10)</f>
        <v>2</v>
      </c>
      <c r="F10" s="111" t="e">
        <f>SUMIF('Reducing Pollution'!C:C,'Radar graph'!D10,'Reducing Pollution'!N:N)/SUMIF('Reducing Pollution'!C:C,'Radar graph'!D10,'Reducing Pollution'!M:M)</f>
        <v>#N/A</v>
      </c>
      <c r="G10" s="257" t="e">
        <f>'Reducing Pollution'!P1</f>
        <v>#N/A</v>
      </c>
      <c r="H10" s="205" t="s">
        <v>2585</v>
      </c>
    </row>
    <row r="11" spans="1:8" ht="32.25" customHeight="1">
      <c r="A11" s="156" t="s">
        <v>59</v>
      </c>
      <c r="B11" s="156" t="str">
        <f>Questions!B57</f>
        <v>Pasture management</v>
      </c>
      <c r="C11" s="110" t="str">
        <f>INDEX(Categories!$A$1:$I$151,MATCH(A11,Categories!C:C,),MATCH(Config!$B$2,Categories!$A$1:$I$1,0))</f>
        <v>Reducing Pollution</v>
      </c>
      <c r="D11" s="110" t="str">
        <f>INDEX(Categories!$A$1:$I$151,MATCH(B11,Categories!C:C,),MATCH(Config!$B$2,Categories!$A$1:$I$1,0))</f>
        <v>Pasture management</v>
      </c>
      <c r="E11" s="110">
        <f>COUNTIFS(Questions!A:A,'Radar graph'!A11,Questions!B:B,'Radar graph'!B11)</f>
        <v>3</v>
      </c>
      <c r="F11" s="111" t="e">
        <f>SUMIF('Reducing Pollution'!C:C,'Radar graph'!D11,'Reducing Pollution'!N:N)/SUMIF('Reducing Pollution'!C:C,'Radar graph'!D11,'Reducing Pollution'!M:M)</f>
        <v>#N/A</v>
      </c>
      <c r="G11" s="257"/>
      <c r="H11" s="205" t="s">
        <v>2586</v>
      </c>
    </row>
    <row r="12" spans="1:8" ht="32.25" customHeight="1">
      <c r="A12" s="156" t="s">
        <v>59</v>
      </c>
      <c r="B12" s="156" t="str">
        <f>Questions!B60</f>
        <v>Fertilisation</v>
      </c>
      <c r="C12" s="110" t="str">
        <f>INDEX(Categories!$A$1:$I$151,MATCH(A12,Categories!C:C,),MATCH(Config!$B$2,Categories!$A$1:$I$1,0))</f>
        <v>Reducing Pollution</v>
      </c>
      <c r="D12" s="110" t="str">
        <f>INDEX(Categories!$A$1:$I$151,MATCH(B12,Categories!C:C,),MATCH(Config!$B$2,Categories!$A$1:$I$1,0))</f>
        <v>Fertilisation</v>
      </c>
      <c r="E12" s="110">
        <f>COUNTIFS(Questions!A:A,'Radar graph'!A12,Questions!B:B,'Radar graph'!B12)</f>
        <v>3</v>
      </c>
      <c r="F12" s="111" t="e">
        <f>SUMIF('Reducing Pollution'!C:C,'Radar graph'!D12,'Reducing Pollution'!N:N)/SUMIF('Reducing Pollution'!C:C,'Radar graph'!D12,'Reducing Pollution'!M:M)</f>
        <v>#N/A</v>
      </c>
      <c r="G12" s="257"/>
      <c r="H12" s="205" t="s">
        <v>2587</v>
      </c>
    </row>
    <row r="13" spans="1:8" ht="32.25" customHeight="1">
      <c r="A13" s="156" t="s">
        <v>59</v>
      </c>
      <c r="B13" s="156" t="str">
        <f>Questions!B63</f>
        <v>Soil management</v>
      </c>
      <c r="C13" s="110" t="str">
        <f>INDEX(Categories!$A$1:$I$151,MATCH(A13,Categories!C:C,),MATCH(Config!$B$2,Categories!$A$1:$I$1,0))</f>
        <v>Reducing Pollution</v>
      </c>
      <c r="D13" s="110" t="str">
        <f>INDEX(Categories!$A$1:$I$151,MATCH(B13,Categories!C:C,),MATCH(Config!$B$2,Categories!$A$1:$I$1,0))</f>
        <v>Soil management</v>
      </c>
      <c r="E13" s="110">
        <f>COUNTIFS(Questions!A:A,'Radar graph'!A13,Questions!B:B,'Radar graph'!B13)</f>
        <v>6</v>
      </c>
      <c r="F13" s="111" t="e">
        <f>SUMIF('Reducing Pollution'!C:C,'Radar graph'!D13,'Reducing Pollution'!N:N)/SUMIF('Reducing Pollution'!C:C,'Radar graph'!D13,'Reducing Pollution'!M:M)</f>
        <v>#N/A</v>
      </c>
      <c r="G13" s="257"/>
      <c r="H13" s="205" t="s">
        <v>2588</v>
      </c>
    </row>
    <row r="14" spans="1:8" ht="32.25" customHeight="1">
      <c r="A14" s="156" t="s">
        <v>59</v>
      </c>
      <c r="B14" s="156" t="str">
        <f>Questions!B69</f>
        <v>Pest regulation</v>
      </c>
      <c r="C14" s="110" t="str">
        <f>INDEX(Categories!$A$1:$I$151,MATCH(A14,Categories!C:C,),MATCH(Config!$B$2,Categories!$A$1:$I$1,0))</f>
        <v>Reducing Pollution</v>
      </c>
      <c r="D14" s="110" t="str">
        <f>INDEX(Categories!$A$1:$I$151,MATCH(B14,Categories!C:C,),MATCH(Config!$B$2,Categories!$A$1:$I$1,0))</f>
        <v>Pest regulation</v>
      </c>
      <c r="E14" s="110">
        <f>COUNTIFS(Questions!A:A,'Radar graph'!A14,Questions!B:B,'Radar graph'!B14)</f>
        <v>3</v>
      </c>
      <c r="F14" s="111" t="e">
        <f>SUMIF('Reducing Pollution'!C:C,'Radar graph'!D14,'Reducing Pollution'!N:N)/SUMIF('Reducing Pollution'!C:C,'Radar graph'!D14,'Reducing Pollution'!M:M)</f>
        <v>#N/A</v>
      </c>
      <c r="G14" s="257"/>
      <c r="H14" s="205" t="s">
        <v>2589</v>
      </c>
    </row>
    <row r="15" spans="1:8" ht="32.25" customHeight="1">
      <c r="A15" s="156" t="s">
        <v>59</v>
      </c>
      <c r="B15" s="156" t="str">
        <f>Questions!B72</f>
        <v>Waterway protection</v>
      </c>
      <c r="C15" s="110" t="str">
        <f>INDEX(Categories!$A$1:$I$151,MATCH(A15,Categories!C:C,),MATCH(Config!$B$2,Categories!$A$1:$I$1,0))</f>
        <v>Reducing Pollution</v>
      </c>
      <c r="D15" s="110" t="str">
        <f>INDEX(Categories!$A$1:$I$151,MATCH(B15,Categories!C:C,),MATCH(Config!$B$2,Categories!$A$1:$I$1,0))</f>
        <v>Waterway protection</v>
      </c>
      <c r="E15" s="110">
        <f>COUNTIFS(Questions!A:A,'Radar graph'!A15,Questions!B:B,'Radar graph'!B15)</f>
        <v>3</v>
      </c>
      <c r="F15" s="111" t="e">
        <f>SUMIF('Reducing Pollution'!C:C,'Radar graph'!D15,'Reducing Pollution'!N:N)/SUMIF('Reducing Pollution'!C:C,'Radar graph'!D15,'Reducing Pollution'!M:M)</f>
        <v>#N/A</v>
      </c>
      <c r="G15" s="257"/>
      <c r="H15" s="205" t="s">
        <v>2590</v>
      </c>
    </row>
    <row r="16" spans="1:8" ht="32.25" customHeight="1">
      <c r="A16" s="157" t="s">
        <v>63</v>
      </c>
      <c r="B16" s="157" t="str">
        <f>Questions!B75</f>
        <v>Habitat management</v>
      </c>
      <c r="C16" s="112" t="str">
        <f>INDEX(Categories!$A$1:$I$151,MATCH(A16,Categories!C:C,),MATCH(Config!$B$2,Categories!$A$1:$I$1,0))</f>
        <v>Biodiversity</v>
      </c>
      <c r="D16" s="112" t="str">
        <f>INDEX(Categories!$A$1:$I$151,MATCH(B16,Categories!C:C,),MATCH(Config!$B$2,Categories!$A$1:$I$1,0))</f>
        <v>Habitat management</v>
      </c>
      <c r="E16" s="112">
        <f>COUNTIFS(Questions!A:A,'Radar graph'!A16,Questions!B:B,'Radar graph'!B16)</f>
        <v>30</v>
      </c>
      <c r="F16" s="113" t="e">
        <f>SUMIF(Biodiversity!C:C,'Radar graph'!D16,Biodiversity!N:N)/SUMIF(Biodiversity!C:C,'Radar graph'!D16,Biodiversity!M:M)</f>
        <v>#N/A</v>
      </c>
      <c r="G16" s="113" t="e">
        <f>Biodiversity!P1</f>
        <v>#N/A</v>
      </c>
      <c r="H16" s="259" t="s">
        <v>2664</v>
      </c>
    </row>
    <row r="17" spans="1:8" ht="32.25" customHeight="1">
      <c r="A17" s="158" t="s">
        <v>84</v>
      </c>
      <c r="B17" s="158" t="str">
        <f>Questions!B108</f>
        <v>Infrastructure</v>
      </c>
      <c r="C17" s="114" t="str">
        <f>INDEX(Categories!$A$1:$I$151,MATCH(A17,Categories!C:C,),MATCH(Config!$B$2,Categories!$A$1:$I$1,0))</f>
        <v>Animal Welfare</v>
      </c>
      <c r="D17" s="114" t="str">
        <f>INDEX(Categories!$A$1:$I$151,MATCH(B17,Categories!C:C,),MATCH(Config!$B$2,Categories!$A$1:$I$1,0))</f>
        <v>Infrastructure</v>
      </c>
      <c r="E17" s="114">
        <f>COUNTIFS(Questions!A:A,'Radar graph'!A17,Questions!B:B,'Radar graph'!B17)</f>
        <v>7</v>
      </c>
      <c r="F17" s="115" t="e">
        <f>SUMIF('Animal Welfare'!C:C,'Radar graph'!D17,'Animal Welfare'!N:N)/SUMIF('Animal Welfare'!C:C,'Radar graph'!D17,'Animal Welfare'!M:M)</f>
        <v>#N/A</v>
      </c>
      <c r="G17" s="258" t="e">
        <f>'Animal Welfare'!P1</f>
        <v>#N/A</v>
      </c>
      <c r="H17" s="210" t="s">
        <v>2591</v>
      </c>
    </row>
    <row r="18" spans="1:8" ht="32.25" customHeight="1">
      <c r="A18" s="158" t="s">
        <v>84</v>
      </c>
      <c r="B18" s="158" t="str">
        <f>Questions!B114</f>
        <v>Nutrition</v>
      </c>
      <c r="C18" s="114" t="str">
        <f>INDEX(Categories!$A$1:$I$151,MATCH(A18,Categories!C:C,),MATCH(Config!$B$2,Categories!$A$1:$I$1,0))</f>
        <v>Animal Welfare</v>
      </c>
      <c r="D18" s="114" t="str">
        <f>INDEX(Categories!$A$1:$I$151,MATCH(B18,Categories!C:C,),MATCH(Config!$B$2,Categories!$A$1:$I$1,0))</f>
        <v>Nutrition</v>
      </c>
      <c r="E18" s="114">
        <f>COUNTIFS(Questions!A:A,'Radar graph'!A18,Questions!B:B,'Radar graph'!B18)</f>
        <v>2</v>
      </c>
      <c r="F18" s="115" t="e">
        <f>SUMIF('Animal Welfare'!C:C,'Radar graph'!D18,'Animal Welfare'!N:N)/SUMIF('Animal Welfare'!C:C,'Radar graph'!D18,'Animal Welfare'!M:M)</f>
        <v>#N/A</v>
      </c>
      <c r="G18" s="258"/>
      <c r="H18" s="210" t="s">
        <v>2592</v>
      </c>
    </row>
    <row r="19" spans="1:8" ht="32.25" customHeight="1">
      <c r="A19" s="158" t="s">
        <v>84</v>
      </c>
      <c r="B19" s="158" t="str">
        <f>Questions!B116</f>
        <v>Health management</v>
      </c>
      <c r="C19" s="114" t="str">
        <f>INDEX(Categories!$A$1:$I$151,MATCH(A19,Categories!C:C,),MATCH(Config!$B$2,Categories!$A$1:$I$1,0))</f>
        <v>Animal Welfare</v>
      </c>
      <c r="D19" s="114" t="str">
        <f>INDEX(Categories!$A$1:$I$151,MATCH(B19,Categories!C:C,),MATCH(Config!$B$2,Categories!$A$1:$I$1,0))</f>
        <v>Health management</v>
      </c>
      <c r="E19" s="114">
        <f>COUNTIFS(Questions!A:A,'Radar graph'!A19,Questions!B:B,'Radar graph'!B19)</f>
        <v>6</v>
      </c>
      <c r="F19" s="115" t="e">
        <f>SUMIF('Animal Welfare'!C:C,'Radar graph'!D19,'Animal Welfare'!N:N)/SUMIF('Animal Welfare'!C:C,'Radar graph'!D19,'Animal Welfare'!M:M)</f>
        <v>#N/A</v>
      </c>
      <c r="G19" s="258"/>
      <c r="H19" s="210" t="s">
        <v>2593</v>
      </c>
    </row>
    <row r="20" spans="1:8" ht="32.25" customHeight="1">
      <c r="A20" s="158" t="s">
        <v>84</v>
      </c>
      <c r="B20" s="158" t="str">
        <f>Questions!B122</f>
        <v>Animal behavior and welfare</v>
      </c>
      <c r="C20" s="114" t="str">
        <f>INDEX(Categories!$A$1:$I$151,MATCH(A20,Categories!C:C,),MATCH(Config!$B$2,Categories!$A$1:$I$1,0))</f>
        <v>Animal Welfare</v>
      </c>
      <c r="D20" s="114" t="str">
        <f>INDEX(Categories!$A$1:$I$151,MATCH(B20,Categories!C:C,),MATCH(Config!$B$2,Categories!$A$1:$I$1,0))</f>
        <v>Animal behavior and welfare</v>
      </c>
      <c r="E20" s="114">
        <f>COUNTIFS(Questions!A:A,'Radar graph'!A20,Questions!B:B,'Radar graph'!B20)</f>
        <v>1</v>
      </c>
      <c r="F20" s="115" t="e">
        <f>SUMIF('Animal Welfare'!C:C,'Radar graph'!D20,'Animal Welfare'!N:N)/SUMIF('Animal Welfare'!C:C,'Radar graph'!D20,'Animal Welfare'!M:M)</f>
        <v>#N/A</v>
      </c>
      <c r="G20" s="258"/>
      <c r="H20" s="210" t="s">
        <v>2594</v>
      </c>
    </row>
    <row r="21" spans="1:8" ht="32.25" customHeight="1">
      <c r="A21" s="158" t="s">
        <v>84</v>
      </c>
      <c r="B21" s="158" t="str">
        <f>Questions!B123</f>
        <v>Calf welfare and health</v>
      </c>
      <c r="C21" s="114" t="str">
        <f>INDEX(Categories!$A$1:$I$151,MATCH(A21,Categories!C:C,),MATCH(Config!$B$2,Categories!$A$1:$I$1,0))</f>
        <v>Animal Welfare</v>
      </c>
      <c r="D21" s="114" t="str">
        <f>INDEX(Categories!$A$1:$I$151,MATCH(B21,Categories!C:C,),MATCH(Config!$B$2,Categories!$A$1:$I$1,0))</f>
        <v>Calf welfare and health</v>
      </c>
      <c r="E21" s="114">
        <f>COUNTIFS(Questions!A:A,'Radar graph'!A21,Questions!B:B,'Radar graph'!B21)</f>
        <v>4</v>
      </c>
      <c r="F21" s="115" t="e">
        <f>SUMIF('Animal Welfare'!C:C,'Radar graph'!D21,'Animal Welfare'!N:N)/SUMIF('Animal Welfare'!C:C,'Radar graph'!D21,'Animal Welfare'!M:M)</f>
        <v>#N/A</v>
      </c>
      <c r="G21" s="258"/>
      <c r="H21" s="210" t="s">
        <v>2595</v>
      </c>
    </row>
  </sheetData>
  <sheetProtection algorithmName="SHA-512" hashValue="xejdvjDcUYo5Mq6qD4pn87hT+iVilHZTtaD2+OVn6qXkvcDMorfy5v7ZAOT3nZPg4XX3dKCmk6g7fHPR+bMN9g==" saltValue="z/g6Edivn9NQs89/LDIijQ==" spinCount="100000" sheet="1" objects="1" scenarios="1"/>
  <mergeCells count="4">
    <mergeCell ref="G2:G6"/>
    <mergeCell ref="G7:G9"/>
    <mergeCell ref="G10:G15"/>
    <mergeCell ref="G17:G21"/>
  </mergeCells>
  <hyperlinks>
    <hyperlink ref="H2" r:id="rId1" xr:uid="{4096F90C-73FD-42EB-8FD1-276F13684C13}"/>
    <hyperlink ref="H3" r:id="rId2" xr:uid="{867C5B0B-C442-4BC2-912D-4A7AD9D8A941}"/>
    <hyperlink ref="H4" r:id="rId3" xr:uid="{62E5124E-F815-4085-9F40-6C6B33E405F5}"/>
    <hyperlink ref="H5" r:id="rId4" xr:uid="{469F7ABF-3B1C-4E4F-AAFD-40E80C8539B6}"/>
    <hyperlink ref="H6" r:id="rId5" xr:uid="{2CE163AC-EB88-4A41-BA01-6A7D87A8AF37}"/>
    <hyperlink ref="H7" r:id="rId6" xr:uid="{4F451271-0DB6-4BBB-BDC3-EDFA6629CA8F}"/>
    <hyperlink ref="H8" r:id="rId7" xr:uid="{AC2149DE-D873-4D24-AAAF-616E4BEA46C2}"/>
    <hyperlink ref="H9" r:id="rId8" xr:uid="{49307D4E-141D-43AF-8C8C-BC0B5371FF8F}"/>
    <hyperlink ref="H10" r:id="rId9" xr:uid="{DEAF7AC1-10D7-4314-82D1-4F76CA55D9C3}"/>
    <hyperlink ref="H11" r:id="rId10" xr:uid="{3E5CC3E2-8C07-4C90-967F-6C7BD6C28B4A}"/>
    <hyperlink ref="H12" r:id="rId11" xr:uid="{DC74FB6C-69F0-4739-A041-EFF7393C6A4A}"/>
    <hyperlink ref="H13" r:id="rId12" xr:uid="{24E62491-D924-4D9A-98EE-F215014E9C09}"/>
    <hyperlink ref="H14" r:id="rId13" xr:uid="{0F1AB7EC-1839-490D-AEB8-0C2C40391233}"/>
    <hyperlink ref="H15" r:id="rId14" xr:uid="{7C2CC00A-239F-4A5A-BF6B-200C009F6ACA}"/>
    <hyperlink ref="H17" r:id="rId15" xr:uid="{1FDC50FA-BFD0-4189-ABE0-98B31BFD18E5}"/>
    <hyperlink ref="H18" r:id="rId16" xr:uid="{30B99DDD-16C5-4D83-B937-E7A19378CA31}"/>
    <hyperlink ref="H19" r:id="rId17" xr:uid="{DE7F46B9-4403-4FA2-8605-F3AE43BB9DBE}"/>
    <hyperlink ref="H20" r:id="rId18" xr:uid="{9E168D32-F234-433C-A1DA-7C387A911E08}"/>
    <hyperlink ref="H21" r:id="rId19" xr:uid="{72D9C61C-4B53-444D-A3DB-325285BFBFC3}"/>
    <hyperlink ref="H16" r:id="rId20" xr:uid="{552306EF-09D0-4B46-B4FE-7D806E6A290B}"/>
  </hyperlinks>
  <pageMargins left="0.7" right="0.7" top="0.75" bottom="0.75" header="0.3" footer="0.3"/>
  <pageSetup paperSize="9" scale="37" orientation="landscape" r:id="rId21"/>
  <drawing r:id="rId2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6"/>
  <sheetViews>
    <sheetView zoomScale="85" zoomScaleNormal="85" workbookViewId="0">
      <pane ySplit="1" topLeftCell="A40" activePane="bottomLeft" state="frozen"/>
      <selection activeCell="B1" sqref="B1"/>
      <selection pane="bottomLeft" activeCell="H41" sqref="H41"/>
    </sheetView>
  </sheetViews>
  <sheetFormatPr defaultColWidth="9.1796875" defaultRowHeight="70.150000000000006" customHeight="1"/>
  <cols>
    <col min="1" max="1" width="23.81640625" style="231" customWidth="1"/>
    <col min="2" max="2" width="15.7265625" style="231" customWidth="1"/>
    <col min="3" max="3" width="19.26953125" style="231" customWidth="1"/>
    <col min="4" max="4" width="5.7265625" style="231" customWidth="1"/>
    <col min="5" max="5" width="26.26953125" style="231" customWidth="1"/>
    <col min="6" max="6" width="21.81640625" style="231" customWidth="1"/>
    <col min="7" max="14" width="19.7265625" style="231" customWidth="1"/>
    <col min="15" max="15" width="14.54296875" style="231" customWidth="1"/>
    <col min="16" max="16" width="30.1796875" style="231" customWidth="1"/>
    <col min="17" max="17" width="31.26953125" style="231" customWidth="1"/>
    <col min="18" max="18" width="69.453125" style="231" customWidth="1"/>
    <col min="19" max="19" width="52.26953125" style="231" customWidth="1"/>
    <col min="20" max="20" width="49" style="231" customWidth="1"/>
    <col min="21" max="21" width="9.1796875" style="231"/>
    <col min="22" max="22" width="10" style="231" bestFit="1" customWidth="1"/>
    <col min="23" max="25" width="9.1796875" style="231"/>
    <col min="26" max="26" width="13.1796875" style="231" customWidth="1"/>
    <col min="27" max="16384" width="9.1796875" style="231"/>
  </cols>
  <sheetData>
    <row r="1" spans="1:26" s="235" customFormat="1" ht="30" customHeight="1">
      <c r="A1" s="228" t="s">
        <v>21</v>
      </c>
      <c r="B1" s="229" t="s">
        <v>22</v>
      </c>
      <c r="C1" s="229" t="s">
        <v>23</v>
      </c>
      <c r="D1" s="228" t="s">
        <v>24</v>
      </c>
      <c r="E1" s="228" t="s">
        <v>103</v>
      </c>
      <c r="F1" s="229" t="s">
        <v>104</v>
      </c>
      <c r="G1" s="229" t="s">
        <v>5</v>
      </c>
      <c r="H1" s="229" t="s">
        <v>4</v>
      </c>
      <c r="I1" s="229" t="s">
        <v>8</v>
      </c>
      <c r="J1" s="229" t="s">
        <v>10</v>
      </c>
      <c r="K1" s="229" t="s">
        <v>12</v>
      </c>
      <c r="L1" s="229" t="s">
        <v>14</v>
      </c>
      <c r="M1" s="229" t="s">
        <v>16</v>
      </c>
      <c r="N1" s="229" t="s">
        <v>18</v>
      </c>
      <c r="P1" s="235" t="s">
        <v>105</v>
      </c>
      <c r="Q1" s="235" t="s">
        <v>106</v>
      </c>
      <c r="R1" s="235" t="s">
        <v>107</v>
      </c>
      <c r="S1" s="235" t="s">
        <v>108</v>
      </c>
      <c r="T1" s="235" t="s">
        <v>109</v>
      </c>
      <c r="U1" s="235" t="s">
        <v>110</v>
      </c>
      <c r="V1" s="235" t="s">
        <v>111</v>
      </c>
      <c r="W1" s="235" t="s">
        <v>112</v>
      </c>
      <c r="X1" s="235" t="s">
        <v>113</v>
      </c>
      <c r="Z1" s="235" t="s">
        <v>114</v>
      </c>
    </row>
    <row r="2" spans="1:26" ht="70.150000000000006" customHeight="1">
      <c r="A2" s="211" t="s">
        <v>34</v>
      </c>
      <c r="B2" s="212" t="s">
        <v>115</v>
      </c>
      <c r="C2" s="212" t="s">
        <v>116</v>
      </c>
      <c r="D2" s="211">
        <v>1</v>
      </c>
      <c r="E2" s="211" t="str">
        <f>A2&amp;D2</f>
        <v>Reducing Inputs1</v>
      </c>
      <c r="F2" s="212" t="s">
        <v>117</v>
      </c>
      <c r="G2" s="212" t="s">
        <v>118</v>
      </c>
      <c r="H2" s="212" t="s">
        <v>2273</v>
      </c>
      <c r="I2" s="212" t="s">
        <v>119</v>
      </c>
      <c r="J2" s="236" t="s">
        <v>2275</v>
      </c>
      <c r="K2" s="212" t="s">
        <v>2276</v>
      </c>
      <c r="L2" s="212" t="s">
        <v>120</v>
      </c>
      <c r="M2" s="212" t="s">
        <v>121</v>
      </c>
      <c r="N2" s="212" t="s">
        <v>122</v>
      </c>
      <c r="O2" s="211"/>
      <c r="P2" s="211">
        <f>MATCH(F2,Dropdown!$B$1:$B$495,0)</f>
        <v>64</v>
      </c>
      <c r="Q2" s="211" t="str" cm="1">
        <f t="array" ref="Q2">IF(INDEX(Dropdown!$A$1:$F$1002,$P2+COLUMN(P2) - COLUMN($P2),2)=$F2,INDEX(Dropdown!$A$1:$F$1002,$P2+COLUMN(P2) - COLUMN($P2),5),"")</f>
        <v>Yes</v>
      </c>
      <c r="R2" s="211" t="str" cm="1">
        <f t="array" ref="R2">IF(INDEX(Dropdown!$A$1:$F$1002,$P2+COLUMN(Q2) - COLUMN($P2),2)=$F2,INDEX(Dropdown!$A$1:$F$1002,$P2+COLUMN(Q2) - COLUMN($P2),5),"")</f>
        <v>No</v>
      </c>
      <c r="S2" s="211" t="str" cm="1">
        <f t="array" ref="S2">IF(INDEX(Dropdown!$A$1:$F$1002,$P2+COLUMN(R2) - COLUMN($P2),2)=$F2,INDEX(Dropdown!$A$1:$F$1002,$P2+COLUMN(R2) - COLUMN($P2),5),"")</f>
        <v/>
      </c>
      <c r="T2" s="211" t="str" cm="1">
        <f t="array" ref="T2">IF(INDEX(Dropdown!$A$1:$F$1002,$P2+COLUMN(S2) - COLUMN($P2),2)=$F2,INDEX(Dropdown!$A$1:$F$1002,$P2+COLUMN(S2) - COLUMN($P2),5),"")</f>
        <v/>
      </c>
      <c r="U2" s="211" t="str" cm="1">
        <f t="array" ref="U2">IF(INDEX(Dropdown!$A$1:$F$1002,$P2+COLUMN(T2) - COLUMN($P2),2)=$F2,INDEX(Dropdown!$A$1:$F$1002,$P2+COLUMN(T2) - COLUMN($P2),5),"")</f>
        <v/>
      </c>
      <c r="V2" s="211" t="str" cm="1">
        <f t="array" ref="V2">IF(INDEX(Dropdown!$A$1:$F$1002,$P2+COLUMN(U2) - COLUMN($P2),2)=$F2,INDEX(Dropdown!$A$1:$F$1002,$P2+COLUMN(U2) - COLUMN($P2),5),"")</f>
        <v/>
      </c>
      <c r="W2" s="211" t="str" cm="1">
        <f t="array" ref="W2">IF(INDEX(Dropdown!$A$1:$F$1002,$P2+COLUMN(V2) - COLUMN($P2),2)=$F2,INDEX(Dropdown!$A$1:$F$1002,$P2+COLUMN(V2) - COLUMN($P2),5),"")</f>
        <v/>
      </c>
      <c r="X2" s="211" t="str" cm="1">
        <f t="array" ref="X2">IF(INDEX(Dropdown!$A$1:$F$1002,$P2+COLUMN(W2) - COLUMN($P2),2)=$F2,INDEX(Dropdown!$A$1:$F$1002,$P2+COLUMN(W2) - COLUMN($P2),5),"")</f>
        <v/>
      </c>
      <c r="Y2" s="211"/>
      <c r="Z2" s="211">
        <v>1</v>
      </c>
    </row>
    <row r="3" spans="1:26" ht="70.150000000000006" customHeight="1">
      <c r="A3" s="211" t="s">
        <v>34</v>
      </c>
      <c r="B3" s="212" t="s">
        <v>115</v>
      </c>
      <c r="C3" s="212" t="s">
        <v>116</v>
      </c>
      <c r="D3" s="211">
        <v>2</v>
      </c>
      <c r="E3" s="211" t="str">
        <f>A3&amp;D3</f>
        <v>Reducing Inputs2</v>
      </c>
      <c r="F3" s="212" t="s">
        <v>123</v>
      </c>
      <c r="G3" s="212" t="s">
        <v>2597</v>
      </c>
      <c r="H3" s="212" t="s">
        <v>2627</v>
      </c>
      <c r="I3" s="212" t="s">
        <v>2277</v>
      </c>
      <c r="J3" s="236" t="s">
        <v>2278</v>
      </c>
      <c r="K3" s="212" t="s">
        <v>2279</v>
      </c>
      <c r="L3" s="212" t="s">
        <v>2598</v>
      </c>
      <c r="M3" s="212" t="s">
        <v>2599</v>
      </c>
      <c r="N3" s="212" t="s">
        <v>2485</v>
      </c>
      <c r="O3" s="211"/>
      <c r="P3" s="211">
        <f>MATCH(F3,Dropdown!$B$1:$B$495,0)</f>
        <v>12</v>
      </c>
      <c r="Q3" s="211" t="str" cm="1">
        <f t="array" ref="Q3">IF(INDEX(Dropdown!$A$1:$F$1002,$P3+COLUMN(P3) - COLUMN($P3),2)=$F3,INDEX(Dropdown!$A$1:$F$1002,$P3+COLUMN(P3) - COLUMN($P3),5),"")</f>
        <v>Yes</v>
      </c>
      <c r="R3" s="211" t="str" cm="1">
        <f t="array" ref="R3">IF(INDEX(Dropdown!$A$1:$F$1002,$P3+COLUMN(Q3) - COLUMN($P3),2)=$F3,INDEX(Dropdown!$A$1:$F$1002,$P3+COLUMN(Q3) - COLUMN($P3),5),"")</f>
        <v>No</v>
      </c>
      <c r="S3" s="211" t="str" cm="1">
        <f t="array" ref="S3">IF(INDEX(Dropdown!$A$1:$F$1002,$P3+COLUMN(R3) - COLUMN($P3),2)=$F3,INDEX(Dropdown!$A$1:$F$1002,$P3+COLUMN(R3) - COLUMN($P3),5),"")</f>
        <v>N/A</v>
      </c>
      <c r="T3" s="211" t="str" cm="1">
        <f t="array" ref="T3">IF(INDEX(Dropdown!$A$1:$F$1002,$P3+COLUMN(S3) - COLUMN($P3),2)=$F3,INDEX(Dropdown!$A$1:$F$1002,$P3+COLUMN(S3) - COLUMN($P3),5),"")</f>
        <v/>
      </c>
      <c r="U3" s="211" t="str" cm="1">
        <f t="array" ref="U3">IF(INDEX(Dropdown!$A$1:$F$1002,$P3+COLUMN(T3) - COLUMN($P3),2)=$F3,INDEX(Dropdown!$A$1:$F$1002,$P3+COLUMN(T3) - COLUMN($P3),5),"")</f>
        <v/>
      </c>
      <c r="V3" s="211" t="str" cm="1">
        <f t="array" ref="V3">IF(INDEX(Dropdown!$A$1:$F$1002,$P3+COLUMN(U3) - COLUMN($P3),2)=$F3,INDEX(Dropdown!$A$1:$F$1002,$P3+COLUMN(U3) - COLUMN($P3),5),"")</f>
        <v/>
      </c>
      <c r="W3" s="211" t="str" cm="1">
        <f t="array" ref="W3">IF(INDEX(Dropdown!$A$1:$F$1002,$P3+COLUMN(V3) - COLUMN($P3),2)=$F3,INDEX(Dropdown!$A$1:$F$1002,$P3+COLUMN(V3) - COLUMN($P3),5),"")</f>
        <v/>
      </c>
      <c r="X3" s="211" t="str" cm="1">
        <f t="array" ref="X3">IF(INDEX(Dropdown!$A$1:$F$1002,$P3+COLUMN(W3) - COLUMN($P3),2)=$F3,INDEX(Dropdown!$A$1:$F$1002,$P3+COLUMN(W3) - COLUMN($P3),5),"")</f>
        <v/>
      </c>
      <c r="Y3" s="211"/>
      <c r="Z3" s="211">
        <v>1</v>
      </c>
    </row>
    <row r="4" spans="1:26" ht="70.150000000000006" customHeight="1">
      <c r="A4" s="211" t="s">
        <v>34</v>
      </c>
      <c r="B4" s="212" t="s">
        <v>115</v>
      </c>
      <c r="C4" s="212" t="s">
        <v>116</v>
      </c>
      <c r="D4" s="211">
        <v>3</v>
      </c>
      <c r="E4" s="211" t="str">
        <f t="shared" ref="E4:E20" si="0">A4&amp;D4</f>
        <v>Reducing Inputs3</v>
      </c>
      <c r="F4" s="212" t="s">
        <v>124</v>
      </c>
      <c r="G4" s="212" t="s">
        <v>125</v>
      </c>
      <c r="H4" s="212" t="s">
        <v>2274</v>
      </c>
      <c r="I4" s="212" t="s">
        <v>2280</v>
      </c>
      <c r="J4" s="236" t="s">
        <v>2281</v>
      </c>
      <c r="K4" s="212" t="s">
        <v>2282</v>
      </c>
      <c r="L4" s="212" t="s">
        <v>126</v>
      </c>
      <c r="M4" s="212" t="s">
        <v>127</v>
      </c>
      <c r="N4" s="212" t="s">
        <v>128</v>
      </c>
      <c r="O4" s="211"/>
      <c r="P4" s="211">
        <f>MATCH(F4,Dropdown!$B$1:$B$495,0)</f>
        <v>5</v>
      </c>
      <c r="Q4" s="211" t="str" cm="1">
        <f t="array" ref="Q4">IF(INDEX(Dropdown!$A$1:$F$1002,$P4+COLUMN(P4) - COLUMN($P4),2)=$F4,INDEX(Dropdown!$A$1:$F$1002,$P4+COLUMN(P4) - COLUMN($P4),5),"")</f>
        <v>&gt; 30%</v>
      </c>
      <c r="R4" s="211" t="str" cm="1">
        <f t="array" ref="R4">IF(INDEX(Dropdown!$A$1:$F$1002,$P4+COLUMN(Q4) - COLUMN($P4),2)=$F4,INDEX(Dropdown!$A$1:$F$1002,$P4+COLUMN(Q4) - COLUMN($P4),5),"")</f>
        <v>20-30%</v>
      </c>
      <c r="S4" s="211" t="str" cm="1">
        <f t="array" ref="S4">IF(INDEX(Dropdown!$A$1:$F$1002,$P4+COLUMN(R4) - COLUMN($P4),2)=$F4,INDEX(Dropdown!$A$1:$F$1002,$P4+COLUMN(R4) - COLUMN($P4),5),"")</f>
        <v>10-20%</v>
      </c>
      <c r="T4" s="211" t="str" cm="1">
        <f t="array" ref="T4">IF(INDEX(Dropdown!$A$1:$F$1002,$P4+COLUMN(S4) - COLUMN($P4),2)=$F4,INDEX(Dropdown!$A$1:$F$1002,$P4+COLUMN(S4) - COLUMN($P4),5),"")</f>
        <v>&lt;10%</v>
      </c>
      <c r="U4" s="211" t="str" cm="1">
        <f t="array" ref="U4">IF(INDEX(Dropdown!$A$1:$F$1002,$P4+COLUMN(T4) - COLUMN($P4),2)=$F4,INDEX(Dropdown!$A$1:$F$1002,$P4+COLUMN(T4) - COLUMN($P4),5),"")</f>
        <v/>
      </c>
      <c r="V4" s="211" t="str" cm="1">
        <f t="array" ref="V4">IF(INDEX(Dropdown!$A$1:$F$1002,$P4+COLUMN(U4) - COLUMN($P4),2)=$F4,INDEX(Dropdown!$A$1:$F$1002,$P4+COLUMN(U4) - COLUMN($P4),5),"")</f>
        <v/>
      </c>
      <c r="W4" s="211" t="str" cm="1">
        <f t="array" ref="W4">IF(INDEX(Dropdown!$A$1:$F$1002,$P4+COLUMN(V4) - COLUMN($P4),2)=$F4,INDEX(Dropdown!$A$1:$F$1002,$P4+COLUMN(V4) - COLUMN($P4),5),"")</f>
        <v/>
      </c>
      <c r="X4" s="211" t="str" cm="1">
        <f t="array" ref="X4">IF(INDEX(Dropdown!$A$1:$F$1002,$P4+COLUMN(W4) - COLUMN($P4),2)=$F4,INDEX(Dropdown!$A$1:$F$1002,$P4+COLUMN(W4) - COLUMN($P4),5),"")</f>
        <v/>
      </c>
      <c r="Y4" s="211"/>
      <c r="Z4" s="211">
        <v>1</v>
      </c>
    </row>
    <row r="5" spans="1:26" ht="70.150000000000006" customHeight="1">
      <c r="A5" s="211" t="s">
        <v>34</v>
      </c>
      <c r="B5" s="212" t="s">
        <v>115</v>
      </c>
      <c r="C5" s="212" t="s">
        <v>129</v>
      </c>
      <c r="D5" s="211">
        <v>4</v>
      </c>
      <c r="E5" s="211" t="str">
        <f t="shared" si="0"/>
        <v>Reducing Inputs4</v>
      </c>
      <c r="F5" s="212" t="s">
        <v>130</v>
      </c>
      <c r="G5" s="212" t="s">
        <v>131</v>
      </c>
      <c r="H5" s="212" t="s">
        <v>132</v>
      </c>
      <c r="I5" s="212" t="s">
        <v>133</v>
      </c>
      <c r="J5" s="236" t="s">
        <v>2283</v>
      </c>
      <c r="K5" s="212" t="s">
        <v>2284</v>
      </c>
      <c r="L5" s="212" t="s">
        <v>134</v>
      </c>
      <c r="M5" s="212" t="s">
        <v>135</v>
      </c>
      <c r="N5" s="212" t="s">
        <v>2486</v>
      </c>
      <c r="O5" s="211"/>
      <c r="P5" s="211">
        <f>MATCH(F5,Dropdown!$B$1:$B$495,0)</f>
        <v>9</v>
      </c>
      <c r="Q5" s="211" t="str" cm="1">
        <f t="array" ref="Q5">IF(INDEX(Dropdown!$A$1:$F$1002,$P5+COLUMN(P5) - COLUMN($P5),2)=$F5,INDEX(Dropdown!$A$1:$F$1002,$P5+COLUMN(P5) - COLUMN($P5),5),"")</f>
        <v>All (100%)</v>
      </c>
      <c r="R5" s="211" t="str" cm="1">
        <f t="array" ref="R5">IF(INDEX(Dropdown!$A$1:$F$1002,$P5+COLUMN(Q5) - COLUMN($P5),2)=$F5,INDEX(Dropdown!$A$1:$F$1002,$P5+COLUMN(Q5) - COLUMN($P5),5),"")</f>
        <v>&gt; 70%</v>
      </c>
      <c r="S5" s="211" t="str" cm="1">
        <f t="array" ref="S5">IF(INDEX(Dropdown!$A$1:$F$1002,$P5+COLUMN(R5) - COLUMN($P5),2)=$F5,INDEX(Dropdown!$A$1:$F$1002,$P5+COLUMN(R5) - COLUMN($P5),5),"")</f>
        <v>&lt; 70%</v>
      </c>
      <c r="T5" s="211" t="str" cm="1">
        <f t="array" ref="T5">IF(INDEX(Dropdown!$A$1:$F$1002,$P5+COLUMN(S5) - COLUMN($P5),2)=$F5,INDEX(Dropdown!$A$1:$F$1002,$P5+COLUMN(S5) - COLUMN($P5),5),"")</f>
        <v/>
      </c>
      <c r="U5" s="211" t="str" cm="1">
        <f t="array" ref="U5">IF(INDEX(Dropdown!$A$1:$F$1002,$P5+COLUMN(T5) - COLUMN($P5),2)=$F5,INDEX(Dropdown!$A$1:$F$1002,$P5+COLUMN(T5) - COLUMN($P5),5),"")</f>
        <v/>
      </c>
      <c r="V5" s="211" t="str" cm="1">
        <f t="array" ref="V5">IF(INDEX(Dropdown!$A$1:$F$1002,$P5+COLUMN(U5) - COLUMN($P5),2)=$F5,INDEX(Dropdown!$A$1:$F$1002,$P5+COLUMN(U5) - COLUMN($P5),5),"")</f>
        <v/>
      </c>
      <c r="W5" s="211" t="str" cm="1">
        <f t="array" ref="W5">IF(INDEX(Dropdown!$A$1:$F$1002,$P5+COLUMN(V5) - COLUMN($P5),2)=$F5,INDEX(Dropdown!$A$1:$F$1002,$P5+COLUMN(V5) - COLUMN($P5),5),"")</f>
        <v/>
      </c>
      <c r="X5" s="211" t="str" cm="1">
        <f t="array" ref="X5">IF(INDEX(Dropdown!$A$1:$F$1002,$P5+COLUMN(W5) - COLUMN($P5),2)=$F5,INDEX(Dropdown!$A$1:$F$1002,$P5+COLUMN(W5) - COLUMN($P5),5),"")</f>
        <v/>
      </c>
      <c r="Y5" s="211"/>
      <c r="Z5" s="211">
        <v>1</v>
      </c>
    </row>
    <row r="6" spans="1:26" ht="70.150000000000006" customHeight="1">
      <c r="A6" s="211" t="s">
        <v>34</v>
      </c>
      <c r="B6" s="212" t="s">
        <v>115</v>
      </c>
      <c r="C6" s="212" t="s">
        <v>136</v>
      </c>
      <c r="D6" s="211">
        <v>5</v>
      </c>
      <c r="E6" s="211" t="str">
        <f t="shared" si="0"/>
        <v>Reducing Inputs5</v>
      </c>
      <c r="F6" s="212" t="s">
        <v>123</v>
      </c>
      <c r="G6" s="212" t="s">
        <v>137</v>
      </c>
      <c r="H6" s="212" t="s">
        <v>138</v>
      </c>
      <c r="I6" s="212" t="s">
        <v>2285</v>
      </c>
      <c r="J6" s="236" t="s">
        <v>139</v>
      </c>
      <c r="K6" s="212" t="s">
        <v>2286</v>
      </c>
      <c r="L6" s="212" t="s">
        <v>140</v>
      </c>
      <c r="M6" s="212" t="s">
        <v>141</v>
      </c>
      <c r="N6" s="212" t="s">
        <v>142</v>
      </c>
      <c r="O6" s="211"/>
      <c r="P6" s="211">
        <f>MATCH(F6,Dropdown!$B$1:$B$495,0)</f>
        <v>12</v>
      </c>
      <c r="Q6" s="211" t="str" cm="1">
        <f t="array" ref="Q6">IF(INDEX(Dropdown!$A$1:$F$1002,$P6+COLUMN(P6) - COLUMN($P6),2)=$F6,INDEX(Dropdown!$A$1:$F$1002,$P6+COLUMN(P6) - COLUMN($P6),5),"")</f>
        <v>Yes</v>
      </c>
      <c r="R6" s="211" t="str" cm="1">
        <f t="array" ref="R6">IF(INDEX(Dropdown!$A$1:$F$1002,$P6+COLUMN(Q6) - COLUMN($P6),2)=$F6,INDEX(Dropdown!$A$1:$F$1002,$P6+COLUMN(Q6) - COLUMN($P6),5),"")</f>
        <v>No</v>
      </c>
      <c r="S6" s="211" t="str" cm="1">
        <f t="array" ref="S6">IF(INDEX(Dropdown!$A$1:$F$1002,$P6+COLUMN(R6) - COLUMN($P6),2)=$F6,INDEX(Dropdown!$A$1:$F$1002,$P6+COLUMN(R6) - COLUMN($P6),5),"")</f>
        <v>N/A</v>
      </c>
      <c r="T6" s="211" t="str" cm="1">
        <f t="array" ref="T6">IF(INDEX(Dropdown!$A$1:$F$1002,$P6+COLUMN(S6) - COLUMN($P6),2)=$F6,INDEX(Dropdown!$A$1:$F$1002,$P6+COLUMN(S6) - COLUMN($P6),5),"")</f>
        <v/>
      </c>
      <c r="U6" s="211" t="str" cm="1">
        <f t="array" ref="U6">IF(INDEX(Dropdown!$A$1:$F$1002,$P6+COLUMN(T6) - COLUMN($P6),2)=$F6,INDEX(Dropdown!$A$1:$F$1002,$P6+COLUMN(T6) - COLUMN($P6),5),"")</f>
        <v/>
      </c>
      <c r="V6" s="211" t="str" cm="1">
        <f t="array" ref="V6">IF(INDEX(Dropdown!$A$1:$F$1002,$P6+COLUMN(U6) - COLUMN($P6),2)=$F6,INDEX(Dropdown!$A$1:$F$1002,$P6+COLUMN(U6) - COLUMN($P6),5),"")</f>
        <v/>
      </c>
      <c r="W6" s="211" t="str" cm="1">
        <f t="array" ref="W6">IF(INDEX(Dropdown!$A$1:$F$1002,$P6+COLUMN(V6) - COLUMN($P6),2)=$F6,INDEX(Dropdown!$A$1:$F$1002,$P6+COLUMN(V6) - COLUMN($P6),5),"")</f>
        <v/>
      </c>
      <c r="X6" s="211" t="str" cm="1">
        <f t="array" ref="X6">IF(INDEX(Dropdown!$A$1:$F$1002,$P6+COLUMN(W6) - COLUMN($P6),2)=$F6,INDEX(Dropdown!$A$1:$F$1002,$P6+COLUMN(W6) - COLUMN($P6),5),"")</f>
        <v/>
      </c>
      <c r="Y6" s="211"/>
      <c r="Z6" s="211">
        <v>1</v>
      </c>
    </row>
    <row r="7" spans="1:26" ht="70.150000000000006" customHeight="1">
      <c r="A7" s="211" t="s">
        <v>34</v>
      </c>
      <c r="B7" s="212" t="s">
        <v>115</v>
      </c>
      <c r="C7" s="212" t="s">
        <v>136</v>
      </c>
      <c r="D7" s="211">
        <v>6</v>
      </c>
      <c r="E7" s="211" t="str">
        <f t="shared" si="0"/>
        <v>Reducing Inputs6</v>
      </c>
      <c r="F7" s="212" t="s">
        <v>143</v>
      </c>
      <c r="G7" s="212" t="s">
        <v>144</v>
      </c>
      <c r="H7" s="212" t="s">
        <v>2287</v>
      </c>
      <c r="I7" s="212" t="s">
        <v>2288</v>
      </c>
      <c r="J7" s="236" t="s">
        <v>2289</v>
      </c>
      <c r="K7" s="212" t="s">
        <v>2290</v>
      </c>
      <c r="L7" s="212" t="s">
        <v>145</v>
      </c>
      <c r="M7" s="212" t="s">
        <v>146</v>
      </c>
      <c r="N7" s="212" t="s">
        <v>147</v>
      </c>
      <c r="O7" s="211"/>
      <c r="P7" s="211">
        <f>MATCH(F7,Dropdown!$B$1:$B$495,0)</f>
        <v>18</v>
      </c>
      <c r="Q7" s="211" t="str" cm="1">
        <f t="array" ref="Q7">IF(INDEX(Dropdown!$A$1:$F$1002,$P7+COLUMN(P7) - COLUMN($P7),2)=$F7,INDEX(Dropdown!$A$1:$F$1002,$P7+COLUMN(P7) - COLUMN($P7),5),"")</f>
        <v>&gt; 80%</v>
      </c>
      <c r="R7" s="211" t="str" cm="1">
        <f t="array" ref="R7">IF(INDEX(Dropdown!$A$1:$F$1002,$P7+COLUMN(Q7) - COLUMN($P7),2)=$F7,INDEX(Dropdown!$A$1:$F$1002,$P7+COLUMN(Q7) - COLUMN($P7),5),"")</f>
        <v>60-80%</v>
      </c>
      <c r="S7" s="211" t="str" cm="1">
        <f t="array" ref="S7">IF(INDEX(Dropdown!$A$1:$F$1002,$P7+COLUMN(R7) - COLUMN($P7),2)=$F7,INDEX(Dropdown!$A$1:$F$1002,$P7+COLUMN(R7) - COLUMN($P7),5),"")</f>
        <v>40-60%</v>
      </c>
      <c r="T7" s="211" t="str" cm="1">
        <f t="array" ref="T7">IF(INDEX(Dropdown!$A$1:$F$1002,$P7+COLUMN(S7) - COLUMN($P7),2)=$F7,INDEX(Dropdown!$A$1:$F$1002,$P7+COLUMN(S7) - COLUMN($P7),5),"")</f>
        <v>&lt; 40%</v>
      </c>
      <c r="U7" s="211" t="str" cm="1">
        <f t="array" ref="U7">IF(INDEX(Dropdown!$A$1:$F$1002,$P7+COLUMN(T7) - COLUMN($P7),2)=$F7,INDEX(Dropdown!$A$1:$F$1002,$P7+COLUMN(T7) - COLUMN($P7),5),"")</f>
        <v/>
      </c>
      <c r="V7" s="211" t="str" cm="1">
        <f t="array" ref="V7">IF(INDEX(Dropdown!$A$1:$F$1002,$P7+COLUMN(U7) - COLUMN($P7),2)=$F7,INDEX(Dropdown!$A$1:$F$1002,$P7+COLUMN(U7) - COLUMN($P7),5),"")</f>
        <v/>
      </c>
      <c r="W7" s="211" t="str" cm="1">
        <f t="array" ref="W7">IF(INDEX(Dropdown!$A$1:$F$1002,$P7+COLUMN(V7) - COLUMN($P7),2)=$F7,INDEX(Dropdown!$A$1:$F$1002,$P7+COLUMN(V7) - COLUMN($P7),5),"")</f>
        <v/>
      </c>
      <c r="X7" s="211" t="str" cm="1">
        <f t="array" ref="X7">IF(INDEX(Dropdown!$A$1:$F$1002,$P7+COLUMN(W7) - COLUMN($P7),2)=$F7,INDEX(Dropdown!$A$1:$F$1002,$P7+COLUMN(W7) - COLUMN($P7),5),"")</f>
        <v/>
      </c>
      <c r="Y7" s="211"/>
      <c r="Z7" s="211">
        <v>1</v>
      </c>
    </row>
    <row r="8" spans="1:26" ht="70.150000000000006" customHeight="1">
      <c r="A8" s="211" t="s">
        <v>34</v>
      </c>
      <c r="B8" s="212" t="s">
        <v>115</v>
      </c>
      <c r="C8" s="212" t="s">
        <v>148</v>
      </c>
      <c r="D8" s="211">
        <v>7</v>
      </c>
      <c r="E8" s="211" t="str">
        <f t="shared" si="0"/>
        <v>Reducing Inputs7</v>
      </c>
      <c r="F8" s="212" t="s">
        <v>123</v>
      </c>
      <c r="G8" s="212" t="s">
        <v>149</v>
      </c>
      <c r="H8" s="212" t="s">
        <v>150</v>
      </c>
      <c r="I8" s="212" t="s">
        <v>2291</v>
      </c>
      <c r="J8" s="236" t="s">
        <v>2292</v>
      </c>
      <c r="K8" s="212" t="s">
        <v>2293</v>
      </c>
      <c r="L8" s="212" t="s">
        <v>151</v>
      </c>
      <c r="M8" s="212" t="s">
        <v>152</v>
      </c>
      <c r="N8" s="212" t="s">
        <v>153</v>
      </c>
      <c r="O8" s="211"/>
      <c r="P8" s="211">
        <f>MATCH(F8,Dropdown!$B$1:$B$495,0)</f>
        <v>12</v>
      </c>
      <c r="Q8" s="211" t="str" cm="1">
        <f t="array" ref="Q8">IF(INDEX(Dropdown!$A$1:$F$1002,$P8+COLUMN(P8) - COLUMN($P8),2)=$F8,INDEX(Dropdown!$A$1:$F$1002,$P8+COLUMN(P8) - COLUMN($P8),5),"")</f>
        <v>Yes</v>
      </c>
      <c r="R8" s="211" t="str" cm="1">
        <f t="array" ref="R8">IF(INDEX(Dropdown!$A$1:$F$1002,$P8+COLUMN(Q8) - COLUMN($P8),2)=$F8,INDEX(Dropdown!$A$1:$F$1002,$P8+COLUMN(Q8) - COLUMN($P8),5),"")</f>
        <v>No</v>
      </c>
      <c r="S8" s="211" t="str" cm="1">
        <f t="array" ref="S8">IF(INDEX(Dropdown!$A$1:$F$1002,$P8+COLUMN(R8) - COLUMN($P8),2)=$F8,INDEX(Dropdown!$A$1:$F$1002,$P8+COLUMN(R8) - COLUMN($P8),5),"")</f>
        <v>N/A</v>
      </c>
      <c r="T8" s="211" t="str" cm="1">
        <f t="array" ref="T8">IF(INDEX(Dropdown!$A$1:$F$1002,$P8+COLUMN(S8) - COLUMN($P8),2)=$F8,INDEX(Dropdown!$A$1:$F$1002,$P8+COLUMN(S8) - COLUMN($P8),5),"")</f>
        <v/>
      </c>
      <c r="U8" s="211" t="str" cm="1">
        <f t="array" ref="U8">IF(INDEX(Dropdown!$A$1:$F$1002,$P8+COLUMN(T8) - COLUMN($P8),2)=$F8,INDEX(Dropdown!$A$1:$F$1002,$P8+COLUMN(T8) - COLUMN($P8),5),"")</f>
        <v/>
      </c>
      <c r="V8" s="211" t="str" cm="1">
        <f t="array" ref="V8">IF(INDEX(Dropdown!$A$1:$F$1002,$P8+COLUMN(U8) - COLUMN($P8),2)=$F8,INDEX(Dropdown!$A$1:$F$1002,$P8+COLUMN(U8) - COLUMN($P8),5),"")</f>
        <v/>
      </c>
      <c r="W8" s="211" t="str" cm="1">
        <f t="array" ref="W8">IF(INDEX(Dropdown!$A$1:$F$1002,$P8+COLUMN(V8) - COLUMN($P8),2)=$F8,INDEX(Dropdown!$A$1:$F$1002,$P8+COLUMN(V8) - COLUMN($P8),5),"")</f>
        <v/>
      </c>
      <c r="X8" s="211" t="str" cm="1">
        <f t="array" ref="X8">IF(INDEX(Dropdown!$A$1:$F$1002,$P8+COLUMN(W8) - COLUMN($P8),2)=$F8,INDEX(Dropdown!$A$1:$F$1002,$P8+COLUMN(W8) - COLUMN($P8),5),"")</f>
        <v/>
      </c>
      <c r="Y8" s="211"/>
      <c r="Z8" s="211">
        <v>1</v>
      </c>
    </row>
    <row r="9" spans="1:26" ht="70.150000000000006" customHeight="1">
      <c r="A9" s="211" t="s">
        <v>34</v>
      </c>
      <c r="B9" s="212" t="s">
        <v>115</v>
      </c>
      <c r="C9" s="212" t="s">
        <v>148</v>
      </c>
      <c r="D9" s="211">
        <v>8</v>
      </c>
      <c r="E9" s="211" t="str">
        <f t="shared" si="0"/>
        <v>Reducing Inputs8</v>
      </c>
      <c r="F9" s="212" t="s">
        <v>154</v>
      </c>
      <c r="G9" s="212" t="s">
        <v>155</v>
      </c>
      <c r="H9" s="212" t="s">
        <v>156</v>
      </c>
      <c r="I9" s="212" t="s">
        <v>2294</v>
      </c>
      <c r="J9" s="236" t="s">
        <v>157</v>
      </c>
      <c r="K9" s="212" t="s">
        <v>2295</v>
      </c>
      <c r="L9" s="212" t="s">
        <v>158</v>
      </c>
      <c r="M9" s="212" t="s">
        <v>159</v>
      </c>
      <c r="N9" s="212" t="s">
        <v>160</v>
      </c>
      <c r="O9" s="211"/>
      <c r="P9" s="211">
        <f>MATCH(F9,Dropdown!$B$1:$B$495,0)</f>
        <v>22</v>
      </c>
      <c r="Q9" s="211" t="str" cm="1">
        <f t="array" ref="Q9">IF(INDEX(Dropdown!$A$1:$F$1002,$P9+COLUMN(P9) - COLUMN($P9),2)=$F9,INDEX(Dropdown!$A$1:$F$1002,$P9+COLUMN(P9) - COLUMN($P9),5),"")</f>
        <v>Yes</v>
      </c>
      <c r="R9" s="211" t="str" cm="1">
        <f t="array" ref="R9">IF(INDEX(Dropdown!$A$1:$F$1002,$P9+COLUMN(Q9) - COLUMN($P9),2)=$F9,INDEX(Dropdown!$A$1:$F$1002,$P9+COLUMN(Q9) - COLUMN($P9),5),"")</f>
        <v>No</v>
      </c>
      <c r="S9" s="211" t="str" cm="1">
        <f t="array" ref="S9">IF(INDEX(Dropdown!$A$1:$F$1002,$P9+COLUMN(R9) - COLUMN($P9),2)=$F9,INDEX(Dropdown!$A$1:$F$1002,$P9+COLUMN(R9) - COLUMN($P9),5),"")</f>
        <v/>
      </c>
      <c r="T9" s="211" t="str" cm="1">
        <f t="array" ref="T9">IF(INDEX(Dropdown!$A$1:$F$1002,$P9+COLUMN(S9) - COLUMN($P9),2)=$F9,INDEX(Dropdown!$A$1:$F$1002,$P9+COLUMN(S9) - COLUMN($P9),5),"")</f>
        <v/>
      </c>
      <c r="U9" s="211" t="str" cm="1">
        <f t="array" ref="U9">IF(INDEX(Dropdown!$A$1:$F$1002,$P9+COLUMN(T9) - COLUMN($P9),2)=$F9,INDEX(Dropdown!$A$1:$F$1002,$P9+COLUMN(T9) - COLUMN($P9),5),"")</f>
        <v/>
      </c>
      <c r="V9" s="211" t="str" cm="1">
        <f t="array" ref="V9">IF(INDEX(Dropdown!$A$1:$F$1002,$P9+COLUMN(U9) - COLUMN($P9),2)=$F9,INDEX(Dropdown!$A$1:$F$1002,$P9+COLUMN(U9) - COLUMN($P9),5),"")</f>
        <v/>
      </c>
      <c r="W9" s="211" t="str" cm="1">
        <f t="array" ref="W9">IF(INDEX(Dropdown!$A$1:$F$1002,$P9+COLUMN(V9) - COLUMN($P9),2)=$F9,INDEX(Dropdown!$A$1:$F$1002,$P9+COLUMN(V9) - COLUMN($P9),5),"")</f>
        <v/>
      </c>
      <c r="X9" s="211" t="str" cm="1">
        <f t="array" ref="X9">IF(INDEX(Dropdown!$A$1:$F$1002,$P9+COLUMN(W9) - COLUMN($P9),2)=$F9,INDEX(Dropdown!$A$1:$F$1002,$P9+COLUMN(W9) - COLUMN($P9),5),"")</f>
        <v/>
      </c>
      <c r="Y9" s="211"/>
      <c r="Z9" s="211">
        <v>1</v>
      </c>
    </row>
    <row r="10" spans="1:26" ht="70.150000000000006" customHeight="1">
      <c r="A10" s="211" t="s">
        <v>34</v>
      </c>
      <c r="B10" s="212" t="s">
        <v>115</v>
      </c>
      <c r="C10" s="212" t="s">
        <v>148</v>
      </c>
      <c r="D10" s="211">
        <v>9</v>
      </c>
      <c r="E10" s="211" t="str">
        <f t="shared" si="0"/>
        <v>Reducing Inputs9</v>
      </c>
      <c r="F10" s="212" t="s">
        <v>161</v>
      </c>
      <c r="G10" s="212" t="s">
        <v>162</v>
      </c>
      <c r="H10" s="212" t="s">
        <v>163</v>
      </c>
      <c r="I10" s="212" t="s">
        <v>164</v>
      </c>
      <c r="J10" s="236" t="s">
        <v>2296</v>
      </c>
      <c r="K10" s="212" t="s">
        <v>2297</v>
      </c>
      <c r="L10" s="212" t="s">
        <v>165</v>
      </c>
      <c r="M10" s="212" t="s">
        <v>166</v>
      </c>
      <c r="N10" s="212" t="s">
        <v>2487</v>
      </c>
      <c r="O10" s="211"/>
      <c r="P10" s="211">
        <f>MATCH(F10,Dropdown!$B$1:$B$495,0)</f>
        <v>24</v>
      </c>
      <c r="Q10" s="211" t="str" cm="1">
        <f t="array" ref="Q10">IF(INDEX(Dropdown!$A$1:$F$1002,$P10+COLUMN(P10) - COLUMN($P10),2)=$F10,INDEX(Dropdown!$A$1:$F$1002,$P10+COLUMN(P10) - COLUMN($P10),5),"")</f>
        <v>0 - 20%</v>
      </c>
      <c r="R10" s="211" t="str" cm="1">
        <f t="array" ref="R10">IF(INDEX(Dropdown!$A$1:$F$1002,$P10+COLUMN(Q10) - COLUMN($P10),2)=$F10,INDEX(Dropdown!$A$1:$F$1002,$P10+COLUMN(Q10) - COLUMN($P10),5),"")</f>
        <v>&gt; 20%</v>
      </c>
      <c r="S10" s="211" t="str" cm="1">
        <f t="array" ref="S10">IF(INDEX(Dropdown!$A$1:$F$1002,$P10+COLUMN(R10) - COLUMN($P10),2)=$F10,INDEX(Dropdown!$A$1:$F$1002,$P10+COLUMN(R10) - COLUMN($P10),5),"")</f>
        <v/>
      </c>
      <c r="T10" s="211" t="str" cm="1">
        <f t="array" ref="T10">IF(INDEX(Dropdown!$A$1:$F$1002,$P10+COLUMN(S10) - COLUMN($P10),2)=$F10,INDEX(Dropdown!$A$1:$F$1002,$P10+COLUMN(S10) - COLUMN($P10),5),"")</f>
        <v/>
      </c>
      <c r="U10" s="211" t="str" cm="1">
        <f t="array" ref="U10">IF(INDEX(Dropdown!$A$1:$F$1002,$P10+COLUMN(T10) - COLUMN($P10),2)=$F10,INDEX(Dropdown!$A$1:$F$1002,$P10+COLUMN(T10) - COLUMN($P10),5),"")</f>
        <v/>
      </c>
      <c r="V10" s="211" t="str" cm="1">
        <f t="array" ref="V10">IF(INDEX(Dropdown!$A$1:$F$1002,$P10+COLUMN(U10) - COLUMN($P10),2)=$F10,INDEX(Dropdown!$A$1:$F$1002,$P10+COLUMN(U10) - COLUMN($P10),5),"")</f>
        <v/>
      </c>
      <c r="W10" s="211" t="str" cm="1">
        <f t="array" ref="W10">IF(INDEX(Dropdown!$A$1:$F$1002,$P10+COLUMN(V10) - COLUMN($P10),2)=$F10,INDEX(Dropdown!$A$1:$F$1002,$P10+COLUMN(V10) - COLUMN($P10),5),"")</f>
        <v/>
      </c>
      <c r="X10" s="211" t="str" cm="1">
        <f t="array" ref="X10">IF(INDEX(Dropdown!$A$1:$F$1002,$P10+COLUMN(W10) - COLUMN($P10),2)=$F10,INDEX(Dropdown!$A$1:$F$1002,$P10+COLUMN(W10) - COLUMN($P10),5),"")</f>
        <v/>
      </c>
      <c r="Y10" s="211"/>
      <c r="Z10" s="211">
        <v>1</v>
      </c>
    </row>
    <row r="11" spans="1:26" ht="70.150000000000006" customHeight="1">
      <c r="A11" s="211" t="s">
        <v>34</v>
      </c>
      <c r="B11" s="212" t="s">
        <v>115</v>
      </c>
      <c r="C11" s="212" t="s">
        <v>148</v>
      </c>
      <c r="D11" s="211">
        <v>10</v>
      </c>
      <c r="E11" s="211" t="str">
        <f t="shared" si="0"/>
        <v>Reducing Inputs10</v>
      </c>
      <c r="F11" s="212" t="s">
        <v>167</v>
      </c>
      <c r="G11" s="212" t="s">
        <v>168</v>
      </c>
      <c r="H11" s="212" t="s">
        <v>2298</v>
      </c>
      <c r="I11" s="212" t="s">
        <v>2299</v>
      </c>
      <c r="J11" s="236" t="s">
        <v>2300</v>
      </c>
      <c r="K11" s="212" t="s">
        <v>2301</v>
      </c>
      <c r="L11" s="212" t="s">
        <v>169</v>
      </c>
      <c r="M11" s="212" t="s">
        <v>170</v>
      </c>
      <c r="N11" s="212" t="s">
        <v>171</v>
      </c>
      <c r="O11" s="211"/>
      <c r="P11" s="211">
        <f>MATCH(F11,Dropdown!$B$1:$B$495,0)</f>
        <v>26</v>
      </c>
      <c r="Q11" s="211" t="str" cm="1">
        <f t="array" ref="Q11">IF(INDEX(Dropdown!$A$1:$F$1002,$P11+COLUMN(P11) - COLUMN($P11),2)=$F11,INDEX(Dropdown!$A$1:$F$1002,$P11+COLUMN(P11) - COLUMN($P11),5),"")</f>
        <v>0 kg/animal</v>
      </c>
      <c r="R11" s="211" t="str" cm="1">
        <f t="array" ref="R11">IF(INDEX(Dropdown!$A$1:$F$1002,$P11+COLUMN(Q11) - COLUMN($P11),2)=$F11,INDEX(Dropdown!$A$1:$F$1002,$P11+COLUMN(Q11) - COLUMN($P11),5),"")</f>
        <v>0 - 3 kg/cow; 0-0.5 kg /small ruminants</v>
      </c>
      <c r="S11" s="211" t="str" cm="1">
        <f t="array" ref="S11">IF(INDEX(Dropdown!$A$1:$F$1002,$P11+COLUMN(R11) - COLUMN($P11),2)=$F11,INDEX(Dropdown!$A$1:$F$1002,$P11+COLUMN(R11) - COLUMN($P11),5),"")</f>
        <v>&gt;3 kg/cow; &gt; 0.5 kg /small ruminants</v>
      </c>
      <c r="T11" s="211" t="str" cm="1">
        <f t="array" ref="T11">IF(INDEX(Dropdown!$A$1:$F$1002,$P11+COLUMN(S11) - COLUMN($P11),2)=$F11,INDEX(Dropdown!$A$1:$F$1002,$P11+COLUMN(S11) - COLUMN($P11),5),"")</f>
        <v/>
      </c>
      <c r="U11" s="211" t="str" cm="1">
        <f t="array" ref="U11">IF(INDEX(Dropdown!$A$1:$F$1002,$P11+COLUMN(T11) - COLUMN($P11),2)=$F11,INDEX(Dropdown!$A$1:$F$1002,$P11+COLUMN(T11) - COLUMN($P11),5),"")</f>
        <v/>
      </c>
      <c r="V11" s="211" t="str" cm="1">
        <f t="array" ref="V11">IF(INDEX(Dropdown!$A$1:$F$1002,$P11+COLUMN(U11) - COLUMN($P11),2)=$F11,INDEX(Dropdown!$A$1:$F$1002,$P11+COLUMN(U11) - COLUMN($P11),5),"")</f>
        <v/>
      </c>
      <c r="W11" s="211" t="str" cm="1">
        <f t="array" ref="W11">IF(INDEX(Dropdown!$A$1:$F$1002,$P11+COLUMN(V11) - COLUMN($P11),2)=$F11,INDEX(Dropdown!$A$1:$F$1002,$P11+COLUMN(V11) - COLUMN($P11),5),"")</f>
        <v/>
      </c>
      <c r="X11" s="211" t="str" cm="1">
        <f t="array" ref="X11">IF(INDEX(Dropdown!$A$1:$F$1002,$P11+COLUMN(W11) - COLUMN($P11),2)=$F11,INDEX(Dropdown!$A$1:$F$1002,$P11+COLUMN(W11) - COLUMN($P11),5),"")</f>
        <v/>
      </c>
      <c r="Y11" s="211"/>
      <c r="Z11" s="211">
        <v>1</v>
      </c>
    </row>
    <row r="12" spans="1:26" ht="70.150000000000006" customHeight="1">
      <c r="A12" s="211" t="s">
        <v>34</v>
      </c>
      <c r="B12" s="212" t="s">
        <v>115</v>
      </c>
      <c r="C12" s="212" t="s">
        <v>148</v>
      </c>
      <c r="D12" s="211">
        <v>11</v>
      </c>
      <c r="E12" s="211" t="str">
        <f t="shared" si="0"/>
        <v>Reducing Inputs11</v>
      </c>
      <c r="F12" s="212" t="s">
        <v>172</v>
      </c>
      <c r="G12" s="212" t="s">
        <v>173</v>
      </c>
      <c r="H12" s="212" t="s">
        <v>2628</v>
      </c>
      <c r="I12" s="212" t="s">
        <v>2302</v>
      </c>
      <c r="J12" s="236" t="s">
        <v>2303</v>
      </c>
      <c r="K12" s="212" t="s">
        <v>2304</v>
      </c>
      <c r="L12" s="212" t="s">
        <v>2600</v>
      </c>
      <c r="M12" s="212" t="s">
        <v>174</v>
      </c>
      <c r="N12" s="212" t="s">
        <v>2488</v>
      </c>
      <c r="O12" s="211"/>
      <c r="P12" s="211">
        <f>MATCH(F12,Dropdown!$B$1:$B$495,0)</f>
        <v>29</v>
      </c>
      <c r="Q12" s="211" t="str" cm="1">
        <f t="array" ref="Q12">IF(INDEX(Dropdown!$A$1:$F$1002,$P12+COLUMN(P12) - COLUMN($P12),2)=$F12,INDEX(Dropdown!$A$1:$F$1002,$P12+COLUMN(P12) - COLUMN($P12),5),"")</f>
        <v>I do not feed concentrates during this period</v>
      </c>
      <c r="R12" s="211" t="str" cm="1">
        <f t="array" ref="R12">IF(INDEX(Dropdown!$A$1:$F$1002,$P12+COLUMN(Q12) - COLUMN($P12),2)=$F12,INDEX(Dropdown!$A$1:$F$1002,$P12+COLUMN(Q12) - COLUMN($P12),5),"")</f>
        <v>&lt; 15%</v>
      </c>
      <c r="S12" s="211" t="str" cm="1">
        <f t="array" ref="S12">IF(INDEX(Dropdown!$A$1:$F$1002,$P12+COLUMN(R12) - COLUMN($P12),2)=$F12,INDEX(Dropdown!$A$1:$F$1002,$P12+COLUMN(R12) - COLUMN($P12),5),"")</f>
        <v>&gt; 15 %</v>
      </c>
      <c r="T12" s="211" t="str" cm="1">
        <f t="array" ref="T12">IF(INDEX(Dropdown!$A$1:$F$1002,$P12+COLUMN(S12) - COLUMN($P12),2)=$F12,INDEX(Dropdown!$A$1:$F$1002,$P12+COLUMN(S12) - COLUMN($P12),5),"")</f>
        <v/>
      </c>
      <c r="U12" s="211" t="str" cm="1">
        <f t="array" ref="U12">IF(INDEX(Dropdown!$A$1:$F$1002,$P12+COLUMN(T12) - COLUMN($P12),2)=$F12,INDEX(Dropdown!$A$1:$F$1002,$P12+COLUMN(T12) - COLUMN($P12),5),"")</f>
        <v/>
      </c>
      <c r="V12" s="211" t="str" cm="1">
        <f t="array" ref="V12">IF(INDEX(Dropdown!$A$1:$F$1002,$P12+COLUMN(U12) - COLUMN($P12),2)=$F12,INDEX(Dropdown!$A$1:$F$1002,$P12+COLUMN(U12) - COLUMN($P12),5),"")</f>
        <v/>
      </c>
      <c r="W12" s="211" t="str" cm="1">
        <f t="array" ref="W12">IF(INDEX(Dropdown!$A$1:$F$1002,$P12+COLUMN(V12) - COLUMN($P12),2)=$F12,INDEX(Dropdown!$A$1:$F$1002,$P12+COLUMN(V12) - COLUMN($P12),5),"")</f>
        <v/>
      </c>
      <c r="X12" s="211" t="str" cm="1">
        <f t="array" ref="X12">IF(INDEX(Dropdown!$A$1:$F$1002,$P12+COLUMN(W12) - COLUMN($P12),2)=$F12,INDEX(Dropdown!$A$1:$F$1002,$P12+COLUMN(W12) - COLUMN($P12),5),"")</f>
        <v/>
      </c>
      <c r="Y12" s="211"/>
      <c r="Z12" s="211">
        <v>1</v>
      </c>
    </row>
    <row r="13" spans="1:26" ht="70.150000000000006" customHeight="1">
      <c r="A13" s="211" t="s">
        <v>34</v>
      </c>
      <c r="B13" s="212" t="s">
        <v>115</v>
      </c>
      <c r="C13" s="212" t="s">
        <v>175</v>
      </c>
      <c r="D13" s="211">
        <v>12</v>
      </c>
      <c r="E13" s="211" t="str">
        <f t="shared" si="0"/>
        <v>Reducing Inputs12</v>
      </c>
      <c r="F13" s="212" t="s">
        <v>176</v>
      </c>
      <c r="G13" s="212" t="s">
        <v>177</v>
      </c>
      <c r="H13" s="212" t="s">
        <v>178</v>
      </c>
      <c r="I13" s="212" t="s">
        <v>179</v>
      </c>
      <c r="J13" s="236" t="s">
        <v>2305</v>
      </c>
      <c r="K13" s="212" t="s">
        <v>2306</v>
      </c>
      <c r="L13" s="212" t="s">
        <v>180</v>
      </c>
      <c r="M13" s="212" t="s">
        <v>181</v>
      </c>
      <c r="N13" s="212" t="s">
        <v>182</v>
      </c>
      <c r="O13" s="211"/>
      <c r="P13" s="211">
        <f>MATCH(F13,Dropdown!$B$1:$B$495,0)</f>
        <v>32</v>
      </c>
      <c r="Q13" s="211" t="str" cm="1">
        <f t="array" ref="Q13">IF(INDEX(Dropdown!$A$1:$F$1002,$P13+COLUMN(P13) - COLUMN($P13),2)=$F13,INDEX(Dropdown!$A$1:$F$1002,$P13+COLUMN(P13) - COLUMN($P13),5),"")</f>
        <v>&gt; 12 hours</v>
      </c>
      <c r="R13" s="211" t="str" cm="1">
        <f t="array" ref="R13">IF(INDEX(Dropdown!$A$1:$F$1002,$P13+COLUMN(Q13) - COLUMN($P13),2)=$F13,INDEX(Dropdown!$A$1:$F$1002,$P13+COLUMN(Q13) - COLUMN($P13),5),"")</f>
        <v>&lt; 12 hours</v>
      </c>
      <c r="S13" s="211" t="str" cm="1">
        <f t="array" ref="S13">IF(INDEX(Dropdown!$A$1:$F$1002,$P13+COLUMN(R13) - COLUMN($P13),2)=$F13,INDEX(Dropdown!$A$1:$F$1002,$P13+COLUMN(R13) - COLUMN($P13),5),"")</f>
        <v>No grazing</v>
      </c>
      <c r="T13" s="211" t="str" cm="1">
        <f t="array" ref="T13">IF(INDEX(Dropdown!$A$1:$F$1002,$P13+COLUMN(S13) - COLUMN($P13),2)=$F13,INDEX(Dropdown!$A$1:$F$1002,$P13+COLUMN(S13) - COLUMN($P13),5),"")</f>
        <v/>
      </c>
      <c r="U13" s="211" t="str" cm="1">
        <f t="array" ref="U13">IF(INDEX(Dropdown!$A$1:$F$1002,$P13+COLUMN(T13) - COLUMN($P13),2)=$F13,INDEX(Dropdown!$A$1:$F$1002,$P13+COLUMN(T13) - COLUMN($P13),5),"")</f>
        <v/>
      </c>
      <c r="V13" s="211" t="str" cm="1">
        <f t="array" ref="V13">IF(INDEX(Dropdown!$A$1:$F$1002,$P13+COLUMN(U13) - COLUMN($P13),2)=$F13,INDEX(Dropdown!$A$1:$F$1002,$P13+COLUMN(U13) - COLUMN($P13),5),"")</f>
        <v/>
      </c>
      <c r="W13" s="211" t="str" cm="1">
        <f t="array" ref="W13">IF(INDEX(Dropdown!$A$1:$F$1002,$P13+COLUMN(V13) - COLUMN($P13),2)=$F13,INDEX(Dropdown!$A$1:$F$1002,$P13+COLUMN(V13) - COLUMN($P13),5),"")</f>
        <v/>
      </c>
      <c r="X13" s="211" t="str" cm="1">
        <f t="array" ref="X13">IF(INDEX(Dropdown!$A$1:$F$1002,$P13+COLUMN(W13) - COLUMN($P13),2)=$F13,INDEX(Dropdown!$A$1:$F$1002,$P13+COLUMN(W13) - COLUMN($P13),5),"")</f>
        <v/>
      </c>
      <c r="Y13" s="211"/>
      <c r="Z13" s="211">
        <v>1</v>
      </c>
    </row>
    <row r="14" spans="1:26" ht="70.150000000000006" customHeight="1">
      <c r="A14" s="211" t="s">
        <v>34</v>
      </c>
      <c r="B14" s="212" t="s">
        <v>115</v>
      </c>
      <c r="C14" s="212" t="s">
        <v>175</v>
      </c>
      <c r="D14" s="211">
        <v>13</v>
      </c>
      <c r="E14" s="211" t="str">
        <f t="shared" si="0"/>
        <v>Reducing Inputs13</v>
      </c>
      <c r="F14" s="212" t="s">
        <v>183</v>
      </c>
      <c r="G14" s="212" t="s">
        <v>184</v>
      </c>
      <c r="H14" s="212" t="s">
        <v>2307</v>
      </c>
      <c r="I14" s="212" t="s">
        <v>2308</v>
      </c>
      <c r="J14" s="236" t="s">
        <v>2309</v>
      </c>
      <c r="K14" s="212" t="s">
        <v>185</v>
      </c>
      <c r="L14" s="212" t="s">
        <v>186</v>
      </c>
      <c r="M14" s="212" t="s">
        <v>187</v>
      </c>
      <c r="N14" s="212" t="s">
        <v>188</v>
      </c>
      <c r="O14" s="211"/>
      <c r="P14" s="211">
        <f>MATCH(F14,Dropdown!$B$1:$B$495,0)</f>
        <v>35</v>
      </c>
      <c r="Q14" s="211" t="str" cm="1">
        <f t="array" ref="Q14">IF(INDEX(Dropdown!$A$1:$F$1002,$P14+COLUMN(P14) - COLUMN($P14),2)=$F14,INDEX(Dropdown!$A$1:$F$1002,$P14+COLUMN(P14) - COLUMN($P14),5),"")</f>
        <v>0 kg/animal</v>
      </c>
      <c r="R14" s="211" t="str" cm="1">
        <f t="array" ref="R14">IF(INDEX(Dropdown!$A$1:$F$1002,$P14+COLUMN(Q14) - COLUMN($P14),2)=$F14,INDEX(Dropdown!$A$1:$F$1002,$P14+COLUMN(Q14) - COLUMN($P14),5),"")</f>
        <v>0 - 3 kg/cow; 0-0,5 kg /small ruminants</v>
      </c>
      <c r="S14" s="211" t="str" cm="1">
        <f t="array" ref="S14">IF(INDEX(Dropdown!$A$1:$F$1002,$P14+COLUMN(R14) - COLUMN($P14),2)=$F14,INDEX(Dropdown!$A$1:$F$1002,$P14+COLUMN(R14) - COLUMN($P14),5),"")</f>
        <v>&gt;3 kg/cow; &gt; 0,5 kg /small ruminants</v>
      </c>
      <c r="T14" s="211" t="str" cm="1">
        <f t="array" ref="T14">IF(INDEX(Dropdown!$A$1:$F$1002,$P14+COLUMN(S14) - COLUMN($P14),2)=$F14,INDEX(Dropdown!$A$1:$F$1002,$P14+COLUMN(S14) - COLUMN($P14),5),"")</f>
        <v/>
      </c>
      <c r="U14" s="211" t="str" cm="1">
        <f t="array" ref="U14">IF(INDEX(Dropdown!$A$1:$F$1002,$P14+COLUMN(T14) - COLUMN($P14),2)=$F14,INDEX(Dropdown!$A$1:$F$1002,$P14+COLUMN(T14) - COLUMN($P14),5),"")</f>
        <v/>
      </c>
      <c r="V14" s="211" t="str" cm="1">
        <f t="array" ref="V14">IF(INDEX(Dropdown!$A$1:$F$1002,$P14+COLUMN(U14) - COLUMN($P14),2)=$F14,INDEX(Dropdown!$A$1:$F$1002,$P14+COLUMN(U14) - COLUMN($P14),5),"")</f>
        <v/>
      </c>
      <c r="W14" s="211" t="str" cm="1">
        <f t="array" ref="W14">IF(INDEX(Dropdown!$A$1:$F$1002,$P14+COLUMN(V14) - COLUMN($P14),2)=$F14,INDEX(Dropdown!$A$1:$F$1002,$P14+COLUMN(V14) - COLUMN($P14),5),"")</f>
        <v/>
      </c>
      <c r="X14" s="211" t="str" cm="1">
        <f t="array" ref="X14">IF(INDEX(Dropdown!$A$1:$F$1002,$P14+COLUMN(W14) - COLUMN($P14),2)=$F14,INDEX(Dropdown!$A$1:$F$1002,$P14+COLUMN(W14) - COLUMN($P14),5),"")</f>
        <v/>
      </c>
      <c r="Y14" s="211"/>
      <c r="Z14" s="211">
        <v>1</v>
      </c>
    </row>
    <row r="15" spans="1:26" ht="70.150000000000006" customHeight="1">
      <c r="A15" s="211" t="s">
        <v>34</v>
      </c>
      <c r="B15" s="212" t="s">
        <v>115</v>
      </c>
      <c r="C15" s="212" t="s">
        <v>189</v>
      </c>
      <c r="D15" s="211">
        <v>14</v>
      </c>
      <c r="E15" s="211" t="str">
        <f t="shared" si="0"/>
        <v>Reducing Inputs14</v>
      </c>
      <c r="F15" s="212" t="s">
        <v>190</v>
      </c>
      <c r="G15" s="212" t="s">
        <v>191</v>
      </c>
      <c r="H15" s="212" t="s">
        <v>192</v>
      </c>
      <c r="I15" s="212" t="s">
        <v>193</v>
      </c>
      <c r="J15" s="236" t="s">
        <v>2310</v>
      </c>
      <c r="K15" s="212" t="s">
        <v>2311</v>
      </c>
      <c r="L15" s="212" t="s">
        <v>194</v>
      </c>
      <c r="M15" s="212" t="s">
        <v>195</v>
      </c>
      <c r="N15" s="212" t="s">
        <v>196</v>
      </c>
      <c r="O15" s="211"/>
      <c r="P15" s="211">
        <f>MATCH(F15,Dropdown!$B$1:$B$495,0)</f>
        <v>38</v>
      </c>
      <c r="Q15" s="211" t="str" cm="1">
        <f t="array" ref="Q15">IF(INDEX(Dropdown!$A$1:$F$1002,$P15+COLUMN(P15) - COLUMN($P15),2)=$F15,INDEX(Dropdown!$A$1:$F$1002,$P15+COLUMN(P15) - COLUMN($P15),5),"")</f>
        <v>&gt; 6 hours</v>
      </c>
      <c r="R15" s="211" t="str" cm="1">
        <f t="array" ref="R15">IF(INDEX(Dropdown!$A$1:$F$1002,$P15+COLUMN(Q15) - COLUMN($P15),2)=$F15,INDEX(Dropdown!$A$1:$F$1002,$P15+COLUMN(Q15) - COLUMN($P15),5),"")</f>
        <v>&lt; 6 hours</v>
      </c>
      <c r="S15" s="211" t="str" cm="1">
        <f t="array" ref="S15">IF(INDEX(Dropdown!$A$1:$F$1002,$P15+COLUMN(R15) - COLUMN($P15),2)=$F15,INDEX(Dropdown!$A$1:$F$1002,$P15+COLUMN(R15) - COLUMN($P15),5),"")</f>
        <v>Not on pasture</v>
      </c>
      <c r="T15" s="211" t="str" cm="1">
        <f t="array" ref="T15">IF(INDEX(Dropdown!$A$1:$F$1002,$P15+COLUMN(S15) - COLUMN($P15),2)=$F15,INDEX(Dropdown!$A$1:$F$1002,$P15+COLUMN(S15) - COLUMN($P15),5),"")</f>
        <v/>
      </c>
      <c r="U15" s="211" t="str" cm="1">
        <f t="array" ref="U15">IF(INDEX(Dropdown!$A$1:$F$1002,$P15+COLUMN(T15) - COLUMN($P15),2)=$F15,INDEX(Dropdown!$A$1:$F$1002,$P15+COLUMN(T15) - COLUMN($P15),5),"")</f>
        <v/>
      </c>
      <c r="V15" s="211" t="str" cm="1">
        <f t="array" ref="V15">IF(INDEX(Dropdown!$A$1:$F$1002,$P15+COLUMN(U15) - COLUMN($P15),2)=$F15,INDEX(Dropdown!$A$1:$F$1002,$P15+COLUMN(U15) - COLUMN($P15),5),"")</f>
        <v/>
      </c>
      <c r="W15" s="211" t="str" cm="1">
        <f t="array" ref="W15">IF(INDEX(Dropdown!$A$1:$F$1002,$P15+COLUMN(V15) - COLUMN($P15),2)=$F15,INDEX(Dropdown!$A$1:$F$1002,$P15+COLUMN(V15) - COLUMN($P15),5),"")</f>
        <v/>
      </c>
      <c r="X15" s="211" t="str" cm="1">
        <f t="array" ref="X15">IF(INDEX(Dropdown!$A$1:$F$1002,$P15+COLUMN(W15) - COLUMN($P15),2)=$F15,INDEX(Dropdown!$A$1:$F$1002,$P15+COLUMN(W15) - COLUMN($P15),5),"")</f>
        <v/>
      </c>
      <c r="Y15" s="211"/>
      <c r="Z15" s="211">
        <v>1</v>
      </c>
    </row>
    <row r="16" spans="1:26" ht="70.150000000000006" customHeight="1">
      <c r="A16" s="213" t="s">
        <v>34</v>
      </c>
      <c r="B16" s="214" t="s">
        <v>197</v>
      </c>
      <c r="C16" s="214" t="s">
        <v>198</v>
      </c>
      <c r="D16" s="213">
        <v>15</v>
      </c>
      <c r="E16" s="213" t="str">
        <f t="shared" si="0"/>
        <v>Reducing Inputs15</v>
      </c>
      <c r="F16" s="214" t="s">
        <v>199</v>
      </c>
      <c r="G16" s="214" t="s">
        <v>200</v>
      </c>
      <c r="H16" s="214" t="s">
        <v>201</v>
      </c>
      <c r="I16" s="214" t="s">
        <v>2312</v>
      </c>
      <c r="J16" s="237" t="s">
        <v>2313</v>
      </c>
      <c r="K16" s="214" t="s">
        <v>2314</v>
      </c>
      <c r="L16" s="214" t="s">
        <v>202</v>
      </c>
      <c r="M16" s="214" t="s">
        <v>203</v>
      </c>
      <c r="N16" s="214" t="s">
        <v>204</v>
      </c>
      <c r="O16" s="213"/>
      <c r="P16" s="213">
        <f>MATCH(F16,Dropdown!$B$1:$B$495,0)</f>
        <v>41</v>
      </c>
      <c r="Q16" s="213" t="str" cm="1">
        <f t="array" ref="Q16">IF(INDEX(Dropdown!$A$1:$F$1002,$P16+COLUMN(P16) - COLUMN($P16),2)=$F16,INDEX(Dropdown!$A$1:$F$1002,$P16+COLUMN(P16) - COLUMN($P16),5),"")</f>
        <v>Produced on farm</v>
      </c>
      <c r="R16" s="213" t="str" cm="1">
        <f t="array" ref="R16">IF(INDEX(Dropdown!$A$1:$F$1002,$P16+COLUMN(Q16) - COLUMN($P16),2)=$F16,INDEX(Dropdown!$A$1:$F$1002,$P16+COLUMN(Q16) - COLUMN($P16),5),"")</f>
        <v>&lt;50 km from the farm</v>
      </c>
      <c r="S16" s="213" t="str" cm="1">
        <f t="array" ref="S16">IF(INDEX(Dropdown!$A$1:$F$1002,$P16+COLUMN(R16) - COLUMN($P16),2)=$F16,INDEX(Dropdown!$A$1:$F$1002,$P16+COLUMN(R16) - COLUMN($P16),5),"")</f>
        <v>50 - 200 km from the farm</v>
      </c>
      <c r="T16" s="213" t="str" cm="1">
        <f t="array" ref="T16">IF(INDEX(Dropdown!$A$1:$F$1002,$P16+COLUMN(S16) - COLUMN($P16),2)=$F16,INDEX(Dropdown!$A$1:$F$1002,$P16+COLUMN(S16) - COLUMN($P16),5),"")</f>
        <v>&gt; 200 km from the farm</v>
      </c>
      <c r="U16" s="213" t="str" cm="1">
        <f t="array" ref="U16">IF(INDEX(Dropdown!$A$1:$F$1002,$P16+COLUMN(T16) - COLUMN($P16),2)=$F16,INDEX(Dropdown!$A$1:$F$1002,$P16+COLUMN(T16) - COLUMN($P16),5),"")</f>
        <v/>
      </c>
      <c r="V16" s="213" t="str" cm="1">
        <f t="array" ref="V16">IF(INDEX(Dropdown!$A$1:$F$1002,$P16+COLUMN(U16) - COLUMN($P16),2)=$F16,INDEX(Dropdown!$A$1:$F$1002,$P16+COLUMN(U16) - COLUMN($P16),5),"")</f>
        <v/>
      </c>
      <c r="W16" s="213" t="str" cm="1">
        <f t="array" ref="W16">IF(INDEX(Dropdown!$A$1:$F$1002,$P16+COLUMN(V16) - COLUMN($P16),2)=$F16,INDEX(Dropdown!$A$1:$F$1002,$P16+COLUMN(V16) - COLUMN($P16),5),"")</f>
        <v/>
      </c>
      <c r="X16" s="213" t="str" cm="1">
        <f t="array" ref="X16">IF(INDEX(Dropdown!$A$1:$F$1002,$P16+COLUMN(W16) - COLUMN($P16),2)=$F16,INDEX(Dropdown!$A$1:$F$1002,$P16+COLUMN(W16) - COLUMN($P16),5),"")</f>
        <v/>
      </c>
      <c r="Y16" s="213"/>
      <c r="Z16" s="213">
        <v>1</v>
      </c>
    </row>
    <row r="17" spans="1:26" ht="70.150000000000006" customHeight="1">
      <c r="A17" s="215" t="s">
        <v>34</v>
      </c>
      <c r="B17" s="216" t="s">
        <v>197</v>
      </c>
      <c r="C17" s="216" t="s">
        <v>198</v>
      </c>
      <c r="D17" s="215">
        <v>16</v>
      </c>
      <c r="E17" s="215" t="str">
        <f t="shared" si="0"/>
        <v>Reducing Inputs16</v>
      </c>
      <c r="F17" s="216" t="s">
        <v>205</v>
      </c>
      <c r="G17" s="216" t="s">
        <v>206</v>
      </c>
      <c r="H17" s="216" t="s">
        <v>207</v>
      </c>
      <c r="I17" s="216" t="s">
        <v>2315</v>
      </c>
      <c r="J17" s="238" t="s">
        <v>208</v>
      </c>
      <c r="K17" s="216" t="s">
        <v>2316</v>
      </c>
      <c r="L17" s="216" t="s">
        <v>209</v>
      </c>
      <c r="M17" s="216" t="s">
        <v>210</v>
      </c>
      <c r="N17" s="216" t="s">
        <v>2489</v>
      </c>
      <c r="O17" s="215"/>
      <c r="P17" s="215">
        <f>MATCH(F17,Dropdown!$B$1:$B$495,0)</f>
        <v>45</v>
      </c>
      <c r="Q17" s="215" t="str" cm="1">
        <f t="array" ref="Q17">IF(INDEX(Dropdown!$A$1:$F$1002,$P17+COLUMN(P17) - COLUMN($P17),2)=$F17,INDEX(Dropdown!$A$1:$F$1002,$P17+COLUMN(P17) - COLUMN($P17),5),"")</f>
        <v>&lt; 5%</v>
      </c>
      <c r="R17" s="215" t="str" cm="1">
        <f t="array" ref="R17">IF(INDEX(Dropdown!$A$1:$F$1002,$P17+COLUMN(Q17) - COLUMN($P17),2)=$F17,INDEX(Dropdown!$A$1:$F$1002,$P17+COLUMN(Q17) - COLUMN($P17),5),"")</f>
        <v>5-10%</v>
      </c>
      <c r="S17" s="215" t="str" cm="1">
        <f t="array" ref="S17">IF(INDEX(Dropdown!$A$1:$F$1002,$P17+COLUMN(R17) - COLUMN($P17),2)=$F17,INDEX(Dropdown!$A$1:$F$1002,$P17+COLUMN(R17) - COLUMN($P17),5),"")</f>
        <v>&gt;10%</v>
      </c>
      <c r="T17" s="215" t="str" cm="1">
        <f t="array" ref="T17">IF(INDEX(Dropdown!$A$1:$F$1002,$P17+COLUMN(S17) - COLUMN($P17),2)=$F17,INDEX(Dropdown!$A$1:$F$1002,$P17+COLUMN(S17) - COLUMN($P17),5),"")</f>
        <v/>
      </c>
      <c r="U17" s="215" t="str" cm="1">
        <f t="array" ref="U17">IF(INDEX(Dropdown!$A$1:$F$1002,$P17+COLUMN(T17) - COLUMN($P17),2)=$F17,INDEX(Dropdown!$A$1:$F$1002,$P17+COLUMN(T17) - COLUMN($P17),5),"")</f>
        <v/>
      </c>
      <c r="V17" s="215" t="str" cm="1">
        <f t="array" ref="V17">IF(INDEX(Dropdown!$A$1:$F$1002,$P17+COLUMN(U17) - COLUMN($P17),2)=$F17,INDEX(Dropdown!$A$1:$F$1002,$P17+COLUMN(U17) - COLUMN($P17),5),"")</f>
        <v/>
      </c>
      <c r="W17" s="215" t="str" cm="1">
        <f t="array" ref="W17">IF(INDEX(Dropdown!$A$1:$F$1002,$P17+COLUMN(V17) - COLUMN($P17),2)=$F17,INDEX(Dropdown!$A$1:$F$1002,$P17+COLUMN(V17) - COLUMN($P17),5),"")</f>
        <v/>
      </c>
      <c r="X17" s="215" t="str" cm="1">
        <f t="array" ref="X17">IF(INDEX(Dropdown!$A$1:$F$1002,$P17+COLUMN(W17) - COLUMN($P17),2)=$F17,INDEX(Dropdown!$A$1:$F$1002,$P17+COLUMN(W17) - COLUMN($P17),5),"")</f>
        <v/>
      </c>
      <c r="Y17" s="215"/>
      <c r="Z17" s="215">
        <v>1</v>
      </c>
    </row>
    <row r="18" spans="1:26" ht="70.150000000000006" customHeight="1">
      <c r="A18" s="211" t="s">
        <v>34</v>
      </c>
      <c r="B18" s="212" t="s">
        <v>197</v>
      </c>
      <c r="C18" s="212" t="s">
        <v>211</v>
      </c>
      <c r="D18" s="213">
        <v>17</v>
      </c>
      <c r="E18" s="211" t="str">
        <f t="shared" si="0"/>
        <v>Reducing Inputs17</v>
      </c>
      <c r="F18" s="212" t="s">
        <v>212</v>
      </c>
      <c r="G18" s="212" t="s">
        <v>2601</v>
      </c>
      <c r="H18" s="214" t="s">
        <v>2629</v>
      </c>
      <c r="I18" s="212" t="s">
        <v>213</v>
      </c>
      <c r="J18" s="236" t="s">
        <v>2317</v>
      </c>
      <c r="K18" s="239" t="s">
        <v>2318</v>
      </c>
      <c r="L18" s="212" t="s">
        <v>2602</v>
      </c>
      <c r="M18" s="212" t="s">
        <v>2603</v>
      </c>
      <c r="N18" s="212" t="s">
        <v>214</v>
      </c>
      <c r="O18" s="211"/>
      <c r="P18" s="211">
        <f>MATCH(F18,Dropdown!$B$1:$B$495,0)</f>
        <v>48</v>
      </c>
      <c r="Q18" s="211" t="str" cm="1">
        <f t="array" ref="Q18">IF(INDEX(Dropdown!$A$1:$F$1002,$P18+COLUMN(P18) - COLUMN($P18),2)=$F18,INDEX(Dropdown!$A$1:$F$1002,$P18+COLUMN(P18) - COLUMN($P18),5),"")</f>
        <v>Yes</v>
      </c>
      <c r="R18" s="211" t="str" cm="1">
        <f t="array" ref="R18">IF(INDEX(Dropdown!$A$1:$F$1002,$P18+COLUMN(Q18) - COLUMN($P18),2)=$F18,INDEX(Dropdown!$A$1:$F$1002,$P18+COLUMN(Q18) - COLUMN($P18),5),"")</f>
        <v>No</v>
      </c>
      <c r="S18" s="211" t="str" cm="1">
        <f t="array" ref="S18">IF(INDEX(Dropdown!$A$1:$F$1002,$P18+COLUMN(R18) - COLUMN($P18),2)=$F18,INDEX(Dropdown!$A$1:$F$1002,$P18+COLUMN(R18) - COLUMN($P18),5),"")</f>
        <v>N/A</v>
      </c>
      <c r="T18" s="211" t="str" cm="1">
        <f t="array" ref="T18">IF(INDEX(Dropdown!$A$1:$F$1002,$P18+COLUMN(S18) - COLUMN($P18),2)=$F18,INDEX(Dropdown!$A$1:$F$1002,$P18+COLUMN(S18) - COLUMN($P18),5),"")</f>
        <v/>
      </c>
      <c r="U18" s="211" t="str" cm="1">
        <f t="array" ref="U18">IF(INDEX(Dropdown!$A$1:$F$1002,$P18+COLUMN(T18) - COLUMN($P18),2)=$F18,INDEX(Dropdown!$A$1:$F$1002,$P18+COLUMN(T18) - COLUMN($P18),5),"")</f>
        <v/>
      </c>
      <c r="V18" s="211" t="str" cm="1">
        <f t="array" ref="V18">IF(INDEX(Dropdown!$A$1:$F$1002,$P18+COLUMN(U18) - COLUMN($P18),2)=$F18,INDEX(Dropdown!$A$1:$F$1002,$P18+COLUMN(U18) - COLUMN($P18),5),"")</f>
        <v/>
      </c>
      <c r="W18" s="211" t="str" cm="1">
        <f t="array" ref="W18">IF(INDEX(Dropdown!$A$1:$F$1002,$P18+COLUMN(V18) - COLUMN($P18),2)=$F18,INDEX(Dropdown!$A$1:$F$1002,$P18+COLUMN(V18) - COLUMN($P18),5),"")</f>
        <v/>
      </c>
      <c r="X18" s="211" t="str" cm="1">
        <f t="array" ref="X18">IF(INDEX(Dropdown!$A$1:$F$1002,$P18+COLUMN(W18) - COLUMN($P18),2)=$F18,INDEX(Dropdown!$A$1:$F$1002,$P18+COLUMN(W18) - COLUMN($P18),5),"")</f>
        <v/>
      </c>
      <c r="Y18" s="211"/>
      <c r="Z18" s="211">
        <v>1</v>
      </c>
    </row>
    <row r="19" spans="1:26" ht="70.150000000000006" customHeight="1">
      <c r="A19" s="211" t="s">
        <v>34</v>
      </c>
      <c r="B19" s="212" t="s">
        <v>216</v>
      </c>
      <c r="C19" s="212" t="s">
        <v>217</v>
      </c>
      <c r="D19" s="215">
        <v>18</v>
      </c>
      <c r="E19" s="211" t="str">
        <f t="shared" si="0"/>
        <v>Reducing Inputs18</v>
      </c>
      <c r="F19" s="212" t="s">
        <v>218</v>
      </c>
      <c r="G19" s="212" t="s">
        <v>2604</v>
      </c>
      <c r="H19" s="216" t="s">
        <v>2630</v>
      </c>
      <c r="I19" s="212" t="s">
        <v>2319</v>
      </c>
      <c r="J19" s="236" t="s">
        <v>2320</v>
      </c>
      <c r="K19" s="212" t="s">
        <v>2321</v>
      </c>
      <c r="L19" s="212" t="s">
        <v>2490</v>
      </c>
      <c r="M19" s="212" t="s">
        <v>2605</v>
      </c>
      <c r="N19" s="212" t="s">
        <v>2491</v>
      </c>
      <c r="O19" s="211"/>
      <c r="P19" s="211">
        <f>MATCH(F19,Dropdown!$B$1:$B$495,0)</f>
        <v>54</v>
      </c>
      <c r="Q19" s="211" t="str" cm="1">
        <f t="array" ref="Q19">IF(INDEX(Dropdown!$A$1:$F$1002,$P19+COLUMN(P19) - COLUMN($P19),2)=$F19,INDEX(Dropdown!$A$1:$F$1002,$P19+COLUMN(P19) - COLUMN($P19),5),"")</f>
        <v>&gt;90%</v>
      </c>
      <c r="R19" s="211" t="str" cm="1">
        <f t="array" ref="R19">IF(INDEX(Dropdown!$A$1:$F$1002,$P19+COLUMN(Q19) - COLUMN($P19),2)=$F19,INDEX(Dropdown!$A$1:$F$1002,$P19+COLUMN(Q19) - COLUMN($P19),5),"")</f>
        <v>70-90%</v>
      </c>
      <c r="S19" s="211" t="str" cm="1">
        <f t="array" ref="S19">IF(INDEX(Dropdown!$A$1:$F$1002,$P19+COLUMN(R19) - COLUMN($P19),2)=$F19,INDEX(Dropdown!$A$1:$F$1002,$P19+COLUMN(R19) - COLUMN($P19),5),"")</f>
        <v>&lt;70%</v>
      </c>
      <c r="T19" s="211" t="str" cm="1">
        <f t="array" ref="T19">IF(INDEX(Dropdown!$A$1:$F$1002,$P19+COLUMN(S19) - COLUMN($P19),2)=$F19,INDEX(Dropdown!$A$1:$F$1002,$P19+COLUMN(S19) - COLUMN($P19),5),"")</f>
        <v/>
      </c>
      <c r="U19" s="211" t="str" cm="1">
        <f t="array" ref="U19">IF(INDEX(Dropdown!$A$1:$F$1002,$P19+COLUMN(T19) - COLUMN($P19),2)=$F19,INDEX(Dropdown!$A$1:$F$1002,$P19+COLUMN(T19) - COLUMN($P19),5),"")</f>
        <v/>
      </c>
      <c r="V19" s="211" t="str" cm="1">
        <f t="array" ref="V19">IF(INDEX(Dropdown!$A$1:$F$1002,$P19+COLUMN(U19) - COLUMN($P19),2)=$F19,INDEX(Dropdown!$A$1:$F$1002,$P19+COLUMN(U19) - COLUMN($P19),5),"")</f>
        <v/>
      </c>
      <c r="W19" s="211" t="str" cm="1">
        <f t="array" ref="W19">IF(INDEX(Dropdown!$A$1:$F$1002,$P19+COLUMN(V19) - COLUMN($P19),2)=$F19,INDEX(Dropdown!$A$1:$F$1002,$P19+COLUMN(V19) - COLUMN($P19),5),"")</f>
        <v/>
      </c>
      <c r="X19" s="211" t="str" cm="1">
        <f t="array" ref="X19">IF(INDEX(Dropdown!$A$1:$F$1002,$P19+COLUMN(W19) - COLUMN($P19),2)=$F19,INDEX(Dropdown!$A$1:$F$1002,$P19+COLUMN(W19) - COLUMN($P19),5),"")</f>
        <v/>
      </c>
      <c r="Y19" s="211"/>
      <c r="Z19" s="211">
        <v>1</v>
      </c>
    </row>
    <row r="20" spans="1:26" ht="70.150000000000006" customHeight="1">
      <c r="A20" s="211" t="s">
        <v>34</v>
      </c>
      <c r="B20" s="212" t="s">
        <v>216</v>
      </c>
      <c r="C20" s="212" t="s">
        <v>217</v>
      </c>
      <c r="D20" s="213">
        <v>19</v>
      </c>
      <c r="E20" s="211" t="str">
        <f t="shared" si="0"/>
        <v>Reducing Inputs19</v>
      </c>
      <c r="F20" s="212" t="s">
        <v>219</v>
      </c>
      <c r="G20" s="212" t="s">
        <v>220</v>
      </c>
      <c r="H20" s="212" t="s">
        <v>221</v>
      </c>
      <c r="I20" s="212" t="s">
        <v>222</v>
      </c>
      <c r="J20" s="236" t="s">
        <v>2322</v>
      </c>
      <c r="K20" s="212" t="s">
        <v>2323</v>
      </c>
      <c r="L20" s="212" t="s">
        <v>223</v>
      </c>
      <c r="M20" s="212" t="s">
        <v>224</v>
      </c>
      <c r="N20" s="212" t="s">
        <v>225</v>
      </c>
      <c r="O20" s="211"/>
      <c r="P20" s="211">
        <f>MATCH(F20,Dropdown!$B$1:$B$495,0)</f>
        <v>57</v>
      </c>
      <c r="Q20" s="211" t="str" cm="1">
        <f t="array" ref="Q20">IF(INDEX(Dropdown!$A$1:$F$1002,$P20+COLUMN(P20) - COLUMN($P20),2)=$F20,INDEX(Dropdown!$A$1:$F$1002,$P20+COLUMN(P20) - COLUMN($P20),5),"")</f>
        <v>Yes</v>
      </c>
      <c r="R20" s="211" t="str" cm="1">
        <f t="array" ref="R20">IF(INDEX(Dropdown!$A$1:$F$1002,$P20+COLUMN(Q20) - COLUMN($P20),2)=$F20,INDEX(Dropdown!$A$1:$F$1002,$P20+COLUMN(Q20) - COLUMN($P20),5),"")</f>
        <v>No</v>
      </c>
      <c r="S20" s="211" t="str" cm="1">
        <f t="array" ref="S20">IF(INDEX(Dropdown!$A$1:$F$1002,$P20+COLUMN(R20) - COLUMN($P20),2)=$F20,INDEX(Dropdown!$A$1:$F$1002,$P20+COLUMN(R20) - COLUMN($P20),5),"")</f>
        <v/>
      </c>
      <c r="T20" s="211" t="str" cm="1">
        <f t="array" ref="T20">IF(INDEX(Dropdown!$A$1:$F$1002,$P20+COLUMN(S20) - COLUMN($P20),2)=$F20,INDEX(Dropdown!$A$1:$F$1002,$P20+COLUMN(S20) - COLUMN($P20),5),"")</f>
        <v/>
      </c>
      <c r="U20" s="211" t="str" cm="1">
        <f t="array" ref="U20">IF(INDEX(Dropdown!$A$1:$F$1002,$P20+COLUMN(T20) - COLUMN($P20),2)=$F20,INDEX(Dropdown!$A$1:$F$1002,$P20+COLUMN(T20) - COLUMN($P20),5),"")</f>
        <v/>
      </c>
      <c r="V20" s="211" t="str" cm="1">
        <f t="array" ref="V20">IF(INDEX(Dropdown!$A$1:$F$1002,$P20+COLUMN(U20) - COLUMN($P20),2)=$F20,INDEX(Dropdown!$A$1:$F$1002,$P20+COLUMN(U20) - COLUMN($P20),5),"")</f>
        <v/>
      </c>
      <c r="W20" s="211" t="str" cm="1">
        <f t="array" ref="W20">IF(INDEX(Dropdown!$A$1:$F$1002,$P20+COLUMN(V20) - COLUMN($P20),2)=$F20,INDEX(Dropdown!$A$1:$F$1002,$P20+COLUMN(V20) - COLUMN($P20),5),"")</f>
        <v/>
      </c>
      <c r="X20" s="211" t="str" cm="1">
        <f t="array" ref="X20">IF(INDEX(Dropdown!$A$1:$F$1002,$P20+COLUMN(W20) - COLUMN($P20),2)=$F20,INDEX(Dropdown!$A$1:$F$1002,$P20+COLUMN(W20) - COLUMN($P20),5),"")</f>
        <v/>
      </c>
      <c r="Y20" s="211"/>
      <c r="Z20" s="211">
        <v>1</v>
      </c>
    </row>
    <row r="21" spans="1:26" ht="78.75" customHeight="1">
      <c r="A21" s="211" t="s">
        <v>34</v>
      </c>
      <c r="B21" s="212" t="s">
        <v>216</v>
      </c>
      <c r="C21" s="212" t="s">
        <v>217</v>
      </c>
      <c r="D21" s="215">
        <v>20</v>
      </c>
      <c r="E21" s="211" t="str">
        <f t="shared" ref="E21:E52" si="1">A21&amp;D21</f>
        <v>Reducing Inputs20</v>
      </c>
      <c r="F21" s="212" t="s">
        <v>123</v>
      </c>
      <c r="G21" s="212" t="s">
        <v>2264</v>
      </c>
      <c r="H21" s="212" t="s">
        <v>2250</v>
      </c>
      <c r="I21" s="212" t="s">
        <v>2324</v>
      </c>
      <c r="J21" s="236" t="s">
        <v>2325</v>
      </c>
      <c r="K21" s="212" t="s">
        <v>2326</v>
      </c>
      <c r="L21" s="212" t="s">
        <v>2492</v>
      </c>
      <c r="M21" s="212" t="s">
        <v>2493</v>
      </c>
      <c r="N21" s="212" t="s">
        <v>227</v>
      </c>
      <c r="O21" s="211"/>
      <c r="P21" s="211">
        <f>MATCH(F21,Dropdown!$B$1:$B$495,0)</f>
        <v>12</v>
      </c>
      <c r="Q21" s="211" t="str" cm="1">
        <f t="array" ref="Q21">IF(INDEX(Dropdown!$A$1:$F$1002,$P21+COLUMN(P21) - COLUMN($P21),2)=$F21,INDEX(Dropdown!$A$1:$F$1002,$P21+COLUMN(P21) - COLUMN($P21),5),"")</f>
        <v>Yes</v>
      </c>
      <c r="R21" s="211" t="str" cm="1">
        <f t="array" ref="R21">IF(INDEX(Dropdown!$A$1:$F$1002,$P21+COLUMN(Q21) - COLUMN($P21),2)=$F21,INDEX(Dropdown!$A$1:$F$1002,$P21+COLUMN(Q21) - COLUMN($P21),5),"")</f>
        <v>No</v>
      </c>
      <c r="S21" s="211" t="str" cm="1">
        <f t="array" ref="S21">IF(INDEX(Dropdown!$A$1:$F$1002,$P21+COLUMN(R21) - COLUMN($P21),2)=$F21,INDEX(Dropdown!$A$1:$F$1002,$P21+COLUMN(R21) - COLUMN($P21),5),"")</f>
        <v>N/A</v>
      </c>
      <c r="T21" s="211" t="str" cm="1">
        <f t="array" ref="T21">IF(INDEX(Dropdown!$A$1:$F$1002,$P21+COLUMN(S21) - COLUMN($P21),2)=$F21,INDEX(Dropdown!$A$1:$F$1002,$P21+COLUMN(S21) - COLUMN($P21),5),"")</f>
        <v/>
      </c>
      <c r="U21" s="211" t="str" cm="1">
        <f t="array" ref="U21">IF(INDEX(Dropdown!$A$1:$F$1002,$P21+COLUMN(T21) - COLUMN($P21),2)=$F21,INDEX(Dropdown!$A$1:$F$1002,$P21+COLUMN(T21) - COLUMN($P21),5),"")</f>
        <v/>
      </c>
      <c r="V21" s="211" t="str" cm="1">
        <f t="array" ref="V21">IF(INDEX(Dropdown!$A$1:$F$1002,$P21+COLUMN(U21) - COLUMN($P21),2)=$F21,INDEX(Dropdown!$A$1:$F$1002,$P21+COLUMN(U21) - COLUMN($P21),5),"")</f>
        <v/>
      </c>
      <c r="W21" s="211" t="str" cm="1">
        <f t="array" ref="W21">IF(INDEX(Dropdown!$A$1:$F$1002,$P21+COLUMN(V21) - COLUMN($P21),2)=$F21,INDEX(Dropdown!$A$1:$F$1002,$P21+COLUMN(V21) - COLUMN($P21),5),"")</f>
        <v/>
      </c>
      <c r="X21" s="211" t="str" cm="1">
        <f t="array" ref="X21">IF(INDEX(Dropdown!$A$1:$F$1002,$P21+COLUMN(W21) - COLUMN($P21),2)=$F21,INDEX(Dropdown!$A$1:$F$1002,$P21+COLUMN(W21) - COLUMN($P21),5),"")</f>
        <v/>
      </c>
      <c r="Y21" s="211"/>
      <c r="Z21" s="211">
        <v>1</v>
      </c>
    </row>
    <row r="22" spans="1:26" ht="70.150000000000006" customHeight="1">
      <c r="A22" s="211" t="s">
        <v>34</v>
      </c>
      <c r="B22" s="212" t="s">
        <v>216</v>
      </c>
      <c r="C22" s="212" t="s">
        <v>228</v>
      </c>
      <c r="D22" s="213">
        <v>21</v>
      </c>
      <c r="E22" s="211" t="str">
        <f t="shared" si="1"/>
        <v>Reducing Inputs21</v>
      </c>
      <c r="F22" s="212" t="s">
        <v>229</v>
      </c>
      <c r="G22" s="212" t="s">
        <v>230</v>
      </c>
      <c r="H22" s="212" t="s">
        <v>2327</v>
      </c>
      <c r="I22" s="212" t="s">
        <v>231</v>
      </c>
      <c r="J22" s="236" t="s">
        <v>2328</v>
      </c>
      <c r="K22" s="212" t="s">
        <v>2329</v>
      </c>
      <c r="L22" s="212" t="s">
        <v>232</v>
      </c>
      <c r="M22" s="212" t="s">
        <v>233</v>
      </c>
      <c r="N22" s="212" t="s">
        <v>234</v>
      </c>
      <c r="O22" s="211"/>
      <c r="P22" s="211">
        <f>MATCH(F22,Dropdown!$B$1:$B$495,0)</f>
        <v>61</v>
      </c>
      <c r="Q22" s="211" t="str" cm="1">
        <f t="array" ref="Q22">IF(INDEX(Dropdown!$A$1:$F$1002,$P22+COLUMN(P22) - COLUMN($P22),2)=$F22,INDEX(Dropdown!$A$1:$F$1002,$P22+COLUMN(P22) - COLUMN($P22),5),"")</f>
        <v>All 3 options</v>
      </c>
      <c r="R22" s="211" t="str" cm="1">
        <f t="array" ref="R22">IF(INDEX(Dropdown!$A$1:$F$1002,$P22+COLUMN(Q22) - COLUMN($P22),2)=$F22,INDEX(Dropdown!$A$1:$F$1002,$P22+COLUMN(Q22) - COLUMN($P22),5),"")</f>
        <v>Only 2 options</v>
      </c>
      <c r="S22" s="211" t="str" cm="1">
        <f t="array" ref="S22">IF(INDEX(Dropdown!$A$1:$F$1002,$P22+COLUMN(R22) - COLUMN($P22),2)=$F22,INDEX(Dropdown!$A$1:$F$1002,$P22+COLUMN(R22) - COLUMN($P22),5),"")</f>
        <v>Just 1/0 options</v>
      </c>
      <c r="T22" s="211" t="str" cm="1">
        <f t="array" ref="T22">IF(INDEX(Dropdown!$A$1:$F$1002,$P22+COLUMN(S22) - COLUMN($P22),2)=$F22,INDEX(Dropdown!$A$1:$F$1002,$P22+COLUMN(S22) - COLUMN($P22),5),"")</f>
        <v/>
      </c>
      <c r="U22" s="211" t="str" cm="1">
        <f t="array" ref="U22">IF(INDEX(Dropdown!$A$1:$F$1002,$P22+COLUMN(T22) - COLUMN($P22),2)=$F22,INDEX(Dropdown!$A$1:$F$1002,$P22+COLUMN(T22) - COLUMN($P22),5),"")</f>
        <v/>
      </c>
      <c r="V22" s="211" t="str" cm="1">
        <f t="array" ref="V22">IF(INDEX(Dropdown!$A$1:$F$1002,$P22+COLUMN(U22) - COLUMN($P22),2)=$F22,INDEX(Dropdown!$A$1:$F$1002,$P22+COLUMN(U22) - COLUMN($P22),5),"")</f>
        <v/>
      </c>
      <c r="W22" s="211" t="str" cm="1">
        <f t="array" ref="W22">IF(INDEX(Dropdown!$A$1:$F$1002,$P22+COLUMN(V22) - COLUMN($P22),2)=$F22,INDEX(Dropdown!$A$1:$F$1002,$P22+COLUMN(V22) - COLUMN($P22),5),"")</f>
        <v/>
      </c>
      <c r="X22" s="211" t="str" cm="1">
        <f t="array" ref="X22">IF(INDEX(Dropdown!$A$1:$F$1002,$P22+COLUMN(W22) - COLUMN($P22),2)=$F22,INDEX(Dropdown!$A$1:$F$1002,$P22+COLUMN(W22) - COLUMN($P22),5),"")</f>
        <v/>
      </c>
      <c r="Y22" s="211"/>
      <c r="Z22" s="211">
        <v>1</v>
      </c>
    </row>
    <row r="23" spans="1:26" ht="70.150000000000006" customHeight="1">
      <c r="A23" s="211" t="s">
        <v>34</v>
      </c>
      <c r="B23" s="212" t="s">
        <v>216</v>
      </c>
      <c r="C23" s="212" t="s">
        <v>228</v>
      </c>
      <c r="D23" s="215">
        <v>22</v>
      </c>
      <c r="E23" s="211" t="str">
        <f t="shared" si="1"/>
        <v>Reducing Inputs22</v>
      </c>
      <c r="F23" s="212" t="s">
        <v>117</v>
      </c>
      <c r="G23" s="212" t="s">
        <v>235</v>
      </c>
      <c r="H23" s="212" t="s">
        <v>236</v>
      </c>
      <c r="I23" s="212" t="s">
        <v>237</v>
      </c>
      <c r="J23" s="236" t="s">
        <v>2330</v>
      </c>
      <c r="K23" s="212" t="s">
        <v>2331</v>
      </c>
      <c r="L23" s="212" t="s">
        <v>238</v>
      </c>
      <c r="M23" s="212" t="s">
        <v>239</v>
      </c>
      <c r="N23" s="212" t="s">
        <v>240</v>
      </c>
      <c r="O23" s="211"/>
      <c r="P23" s="211">
        <f>MATCH(F23,Dropdown!$B$1:$B$495,0)</f>
        <v>64</v>
      </c>
      <c r="Q23" s="211" t="str" cm="1">
        <f t="array" ref="Q23">IF(INDEX(Dropdown!$A$1:$F$1002,$P23+COLUMN(P23) - COLUMN($P23),2)=$F23,INDEX(Dropdown!$A$1:$F$1002,$P23+COLUMN(P23) - COLUMN($P23),5),"")</f>
        <v>Yes</v>
      </c>
      <c r="R23" s="211" t="str" cm="1">
        <f t="array" ref="R23">IF(INDEX(Dropdown!$A$1:$F$1002,$P23+COLUMN(Q23) - COLUMN($P23),2)=$F23,INDEX(Dropdown!$A$1:$F$1002,$P23+COLUMN(Q23) - COLUMN($P23),5),"")</f>
        <v>No</v>
      </c>
      <c r="S23" s="211" t="str" cm="1">
        <f t="array" ref="S23">IF(INDEX(Dropdown!$A$1:$F$1002,$P23+COLUMN(R23) - COLUMN($P23),2)=$F23,INDEX(Dropdown!$A$1:$F$1002,$P23+COLUMN(R23) - COLUMN($P23),5),"")</f>
        <v/>
      </c>
      <c r="T23" s="211" t="str" cm="1">
        <f t="array" ref="T23">IF(INDEX(Dropdown!$A$1:$F$1002,$P23+COLUMN(S23) - COLUMN($P23),2)=$F23,INDEX(Dropdown!$A$1:$F$1002,$P23+COLUMN(S23) - COLUMN($P23),5),"")</f>
        <v/>
      </c>
      <c r="U23" s="211" t="str" cm="1">
        <f t="array" ref="U23">IF(INDEX(Dropdown!$A$1:$F$1002,$P23+COLUMN(T23) - COLUMN($P23),2)=$F23,INDEX(Dropdown!$A$1:$F$1002,$P23+COLUMN(T23) - COLUMN($P23),5),"")</f>
        <v/>
      </c>
      <c r="V23" s="211" t="str" cm="1">
        <f t="array" ref="V23">IF(INDEX(Dropdown!$A$1:$F$1002,$P23+COLUMN(U23) - COLUMN($P23),2)=$F23,INDEX(Dropdown!$A$1:$F$1002,$P23+COLUMN(U23) - COLUMN($P23),5),"")</f>
        <v/>
      </c>
      <c r="W23" s="211" t="str" cm="1">
        <f t="array" ref="W23">IF(INDEX(Dropdown!$A$1:$F$1002,$P23+COLUMN(V23) - COLUMN($P23),2)=$F23,INDEX(Dropdown!$A$1:$F$1002,$P23+COLUMN(V23) - COLUMN($P23),5),"")</f>
        <v/>
      </c>
      <c r="X23" s="211" t="str" cm="1">
        <f t="array" ref="X23">IF(INDEX(Dropdown!$A$1:$F$1002,$P23+COLUMN(W23) - COLUMN($P23),2)=$F23,INDEX(Dropdown!$A$1:$F$1002,$P23+COLUMN(W23) - COLUMN($P23),5),"")</f>
        <v/>
      </c>
      <c r="Y23" s="211"/>
      <c r="Z23" s="211">
        <v>1</v>
      </c>
    </row>
    <row r="24" spans="1:26" ht="70.150000000000006" customHeight="1">
      <c r="A24" s="211" t="s">
        <v>34</v>
      </c>
      <c r="B24" s="212" t="s">
        <v>241</v>
      </c>
      <c r="C24" s="212" t="s">
        <v>242</v>
      </c>
      <c r="D24" s="213">
        <v>23</v>
      </c>
      <c r="E24" s="211" t="str">
        <f t="shared" si="1"/>
        <v>Reducing Inputs23</v>
      </c>
      <c r="F24" s="212" t="s">
        <v>117</v>
      </c>
      <c r="G24" s="212" t="s">
        <v>243</v>
      </c>
      <c r="H24" s="212" t="s">
        <v>244</v>
      </c>
      <c r="I24" s="212" t="s">
        <v>245</v>
      </c>
      <c r="J24" s="236" t="s">
        <v>246</v>
      </c>
      <c r="K24" s="212" t="s">
        <v>2332</v>
      </c>
      <c r="L24" s="212" t="s">
        <v>247</v>
      </c>
      <c r="M24" s="212" t="s">
        <v>248</v>
      </c>
      <c r="N24" s="212" t="s">
        <v>249</v>
      </c>
      <c r="O24" s="211"/>
      <c r="P24" s="211">
        <f>MATCH(F24,Dropdown!$B$1:$B$495,0)</f>
        <v>64</v>
      </c>
      <c r="Q24" s="211" t="str" cm="1">
        <f t="array" ref="Q24">IF(INDEX(Dropdown!$A$1:$F$1002,$P24+COLUMN(P24) - COLUMN($P24),2)=$F24,INDEX(Dropdown!$A$1:$F$1002,$P24+COLUMN(P24) - COLUMN($P24),5),"")</f>
        <v>Yes</v>
      </c>
      <c r="R24" s="211" t="str" cm="1">
        <f t="array" ref="R24">IF(INDEX(Dropdown!$A$1:$F$1002,$P24+COLUMN(Q24) - COLUMN($P24),2)=$F24,INDEX(Dropdown!$A$1:$F$1002,$P24+COLUMN(Q24) - COLUMN($P24),5),"")</f>
        <v>No</v>
      </c>
      <c r="S24" s="211" t="str" cm="1">
        <f t="array" ref="S24">IF(INDEX(Dropdown!$A$1:$F$1002,$P24+COLUMN(R24) - COLUMN($P24),2)=$F24,INDEX(Dropdown!$A$1:$F$1002,$P24+COLUMN(R24) - COLUMN($P24),5),"")</f>
        <v/>
      </c>
      <c r="T24" s="211" t="str" cm="1">
        <f t="array" ref="T24">IF(INDEX(Dropdown!$A$1:$F$1002,$P24+COLUMN(S24) - COLUMN($P24),2)=$F24,INDEX(Dropdown!$A$1:$F$1002,$P24+COLUMN(S24) - COLUMN($P24),5),"")</f>
        <v/>
      </c>
      <c r="U24" s="211" t="str" cm="1">
        <f t="array" ref="U24">IF(INDEX(Dropdown!$A$1:$F$1002,$P24+COLUMN(T24) - COLUMN($P24),2)=$F24,INDEX(Dropdown!$A$1:$F$1002,$P24+COLUMN(T24) - COLUMN($P24),5),"")</f>
        <v/>
      </c>
      <c r="V24" s="211" t="str" cm="1">
        <f t="array" ref="V24">IF(INDEX(Dropdown!$A$1:$F$1002,$P24+COLUMN(U24) - COLUMN($P24),2)=$F24,INDEX(Dropdown!$A$1:$F$1002,$P24+COLUMN(U24) - COLUMN($P24),5),"")</f>
        <v/>
      </c>
      <c r="W24" s="211" t="str" cm="1">
        <f t="array" ref="W24">IF(INDEX(Dropdown!$A$1:$F$1002,$P24+COLUMN(V24) - COLUMN($P24),2)=$F24,INDEX(Dropdown!$A$1:$F$1002,$P24+COLUMN(V24) - COLUMN($P24),5),"")</f>
        <v/>
      </c>
      <c r="X24" s="211" t="str" cm="1">
        <f t="array" ref="X24">IF(INDEX(Dropdown!$A$1:$F$1002,$P24+COLUMN(W24) - COLUMN($P24),2)=$F24,INDEX(Dropdown!$A$1:$F$1002,$P24+COLUMN(W24) - COLUMN($P24),5),"")</f>
        <v/>
      </c>
      <c r="Y24" s="211"/>
      <c r="Z24" s="211">
        <v>1</v>
      </c>
    </row>
    <row r="25" spans="1:26" ht="70.150000000000006" customHeight="1">
      <c r="A25" s="211" t="s">
        <v>34</v>
      </c>
      <c r="B25" s="212" t="s">
        <v>241</v>
      </c>
      <c r="C25" s="212" t="s">
        <v>242</v>
      </c>
      <c r="D25" s="215">
        <v>24</v>
      </c>
      <c r="E25" s="211" t="str">
        <f t="shared" si="1"/>
        <v>Reducing Inputs24</v>
      </c>
      <c r="F25" s="212" t="s">
        <v>117</v>
      </c>
      <c r="G25" s="212" t="s">
        <v>250</v>
      </c>
      <c r="H25" s="212" t="s">
        <v>251</v>
      </c>
      <c r="I25" s="212" t="s">
        <v>252</v>
      </c>
      <c r="J25" s="236" t="s">
        <v>253</v>
      </c>
      <c r="K25" s="212" t="s">
        <v>2333</v>
      </c>
      <c r="L25" s="212" t="s">
        <v>254</v>
      </c>
      <c r="M25" s="212" t="s">
        <v>255</v>
      </c>
      <c r="N25" s="212" t="s">
        <v>256</v>
      </c>
      <c r="O25" s="211"/>
      <c r="P25" s="211">
        <f>MATCH(F25,Dropdown!$B$1:$B$495,0)</f>
        <v>64</v>
      </c>
      <c r="Q25" s="211" t="str" cm="1">
        <f t="array" ref="Q25">IF(INDEX(Dropdown!$A$1:$F$1002,$P25+COLUMN(P25) - COLUMN($P25),2)=$F25,INDEX(Dropdown!$A$1:$F$1002,$P25+COLUMN(P25) - COLUMN($P25),5),"")</f>
        <v>Yes</v>
      </c>
      <c r="R25" s="211" t="str" cm="1">
        <f t="array" ref="R25">IF(INDEX(Dropdown!$A$1:$F$1002,$P25+COLUMN(Q25) - COLUMN($P25),2)=$F25,INDEX(Dropdown!$A$1:$F$1002,$P25+COLUMN(Q25) - COLUMN($P25),5),"")</f>
        <v>No</v>
      </c>
      <c r="S25" s="211" t="str" cm="1">
        <f t="array" ref="S25">IF(INDEX(Dropdown!$A$1:$F$1002,$P25+COLUMN(R25) - COLUMN($P25),2)=$F25,INDEX(Dropdown!$A$1:$F$1002,$P25+COLUMN(R25) - COLUMN($P25),5),"")</f>
        <v/>
      </c>
      <c r="T25" s="211" t="str" cm="1">
        <f t="array" ref="T25">IF(INDEX(Dropdown!$A$1:$F$1002,$P25+COLUMN(S25) - COLUMN($P25),2)=$F25,INDEX(Dropdown!$A$1:$F$1002,$P25+COLUMN(S25) - COLUMN($P25),5),"")</f>
        <v/>
      </c>
      <c r="U25" s="211" t="str" cm="1">
        <f t="array" ref="U25">IF(INDEX(Dropdown!$A$1:$F$1002,$P25+COLUMN(T25) - COLUMN($P25),2)=$F25,INDEX(Dropdown!$A$1:$F$1002,$P25+COLUMN(T25) - COLUMN($P25),5),"")</f>
        <v/>
      </c>
      <c r="V25" s="211" t="str" cm="1">
        <f t="array" ref="V25">IF(INDEX(Dropdown!$A$1:$F$1002,$P25+COLUMN(U25) - COLUMN($P25),2)=$F25,INDEX(Dropdown!$A$1:$F$1002,$P25+COLUMN(U25) - COLUMN($P25),5),"")</f>
        <v/>
      </c>
      <c r="W25" s="211" t="str" cm="1">
        <f t="array" ref="W25">IF(INDEX(Dropdown!$A$1:$F$1002,$P25+COLUMN(V25) - COLUMN($P25),2)=$F25,INDEX(Dropdown!$A$1:$F$1002,$P25+COLUMN(V25) - COLUMN($P25),5),"")</f>
        <v/>
      </c>
      <c r="X25" s="211" t="str" cm="1">
        <f t="array" ref="X25">IF(INDEX(Dropdown!$A$1:$F$1002,$P25+COLUMN(W25) - COLUMN($P25),2)=$F25,INDEX(Dropdown!$A$1:$F$1002,$P25+COLUMN(W25) - COLUMN($P25),5),"")</f>
        <v/>
      </c>
      <c r="Y25" s="211"/>
      <c r="Z25" s="211">
        <v>1</v>
      </c>
    </row>
    <row r="26" spans="1:26" ht="70.150000000000006" customHeight="1">
      <c r="A26" s="211" t="s">
        <v>34</v>
      </c>
      <c r="B26" s="212" t="s">
        <v>241</v>
      </c>
      <c r="C26" s="212" t="s">
        <v>242</v>
      </c>
      <c r="D26" s="213">
        <v>25</v>
      </c>
      <c r="E26" s="211" t="str">
        <f t="shared" si="1"/>
        <v>Reducing Inputs25</v>
      </c>
      <c r="F26" s="212" t="s">
        <v>257</v>
      </c>
      <c r="G26" s="212" t="s">
        <v>258</v>
      </c>
      <c r="H26" s="212" t="s">
        <v>259</v>
      </c>
      <c r="I26" s="212" t="s">
        <v>260</v>
      </c>
      <c r="J26" s="236" t="s">
        <v>261</v>
      </c>
      <c r="K26" s="212" t="s">
        <v>2334</v>
      </c>
      <c r="L26" s="212" t="s">
        <v>262</v>
      </c>
      <c r="M26" s="212" t="s">
        <v>263</v>
      </c>
      <c r="N26" s="212" t="s">
        <v>264</v>
      </c>
      <c r="O26" s="211"/>
      <c r="P26" s="211">
        <f>MATCH(F26,Dropdown!$B$1:$B$495,0)</f>
        <v>75</v>
      </c>
      <c r="Q26" s="211" t="str" cm="1">
        <f t="array" ref="Q26">IF(INDEX(Dropdown!$A$1:$F$1002,$P26+COLUMN(P26) - COLUMN($P26),2)=$F26,INDEX(Dropdown!$A$1:$F$1002,$P26+COLUMN(P26) - COLUMN($P26),5),"")</f>
        <v>At least every 1-2 years</v>
      </c>
      <c r="R26" s="211" t="str" cm="1">
        <f t="array" ref="R26">IF(INDEX(Dropdown!$A$1:$F$1002,$P26+COLUMN(Q26) - COLUMN($P26),2)=$F26,INDEX(Dropdown!$A$1:$F$1002,$P26+COLUMN(Q26) - COLUMN($P26),5),"")</f>
        <v>3 or more years</v>
      </c>
      <c r="S26" s="211" t="str" cm="1">
        <f t="array" ref="S26">IF(INDEX(Dropdown!$A$1:$F$1002,$P26+COLUMN(R26) - COLUMN($P26),2)=$F26,INDEX(Dropdown!$A$1:$F$1002,$P26+COLUMN(R26) - COLUMN($P26),5),"")</f>
        <v/>
      </c>
      <c r="T26" s="211" t="str" cm="1">
        <f t="array" ref="T26">IF(INDEX(Dropdown!$A$1:$F$1002,$P26+COLUMN(S26) - COLUMN($P26),2)=$F26,INDEX(Dropdown!$A$1:$F$1002,$P26+COLUMN(S26) - COLUMN($P26),5),"")</f>
        <v/>
      </c>
      <c r="U26" s="211" t="str" cm="1">
        <f t="array" ref="U26">IF(INDEX(Dropdown!$A$1:$F$1002,$P26+COLUMN(T26) - COLUMN($P26),2)=$F26,INDEX(Dropdown!$A$1:$F$1002,$P26+COLUMN(T26) - COLUMN($P26),5),"")</f>
        <v/>
      </c>
      <c r="V26" s="211" t="str" cm="1">
        <f t="array" ref="V26">IF(INDEX(Dropdown!$A$1:$F$1002,$P26+COLUMN(U26) - COLUMN($P26),2)=$F26,INDEX(Dropdown!$A$1:$F$1002,$P26+COLUMN(U26) - COLUMN($P26),5),"")</f>
        <v/>
      </c>
      <c r="W26" s="211" t="str" cm="1">
        <f t="array" ref="W26">IF(INDEX(Dropdown!$A$1:$F$1002,$P26+COLUMN(V26) - COLUMN($P26),2)=$F26,INDEX(Dropdown!$A$1:$F$1002,$P26+COLUMN(V26) - COLUMN($P26),5),"")</f>
        <v/>
      </c>
      <c r="X26" s="211" t="str" cm="1">
        <f t="array" ref="X26">IF(INDEX(Dropdown!$A$1:$F$1002,$P26+COLUMN(W26) - COLUMN($P26),2)=$F26,INDEX(Dropdown!$A$1:$F$1002,$P26+COLUMN(W26) - COLUMN($P26),5),"")</f>
        <v/>
      </c>
      <c r="Y26" s="211"/>
      <c r="Z26" s="211">
        <v>1</v>
      </c>
    </row>
    <row r="27" spans="1:26" ht="70.150000000000006" customHeight="1">
      <c r="A27" s="211" t="s">
        <v>34</v>
      </c>
      <c r="B27" s="212" t="s">
        <v>241</v>
      </c>
      <c r="C27" s="212" t="s">
        <v>242</v>
      </c>
      <c r="D27" s="215">
        <v>26</v>
      </c>
      <c r="E27" s="211" t="str">
        <f t="shared" si="1"/>
        <v>Reducing Inputs26</v>
      </c>
      <c r="F27" s="212" t="s">
        <v>117</v>
      </c>
      <c r="G27" s="212" t="s">
        <v>265</v>
      </c>
      <c r="H27" s="212" t="s">
        <v>2335</v>
      </c>
      <c r="I27" s="212" t="s">
        <v>266</v>
      </c>
      <c r="J27" s="236" t="s">
        <v>267</v>
      </c>
      <c r="K27" s="212" t="s">
        <v>2336</v>
      </c>
      <c r="L27" s="212" t="s">
        <v>268</v>
      </c>
      <c r="M27" s="212" t="s">
        <v>269</v>
      </c>
      <c r="N27" s="212" t="s">
        <v>270</v>
      </c>
      <c r="O27" s="211"/>
      <c r="P27" s="211">
        <f>MATCH(F27,Dropdown!$B$1:$B$495,0)</f>
        <v>64</v>
      </c>
      <c r="Q27" s="211" t="str" cm="1">
        <f t="array" ref="Q27">IF(INDEX(Dropdown!$A$1:$F$1002,$P27+COLUMN(P27) - COLUMN($P27),2)=$F27,INDEX(Dropdown!$A$1:$F$1002,$P27+COLUMN(P27) - COLUMN($P27),5),"")</f>
        <v>Yes</v>
      </c>
      <c r="R27" s="211" t="str" cm="1">
        <f t="array" ref="R27">IF(INDEX(Dropdown!$A$1:$F$1002,$P27+COLUMN(Q27) - COLUMN($P27),2)=$F27,INDEX(Dropdown!$A$1:$F$1002,$P27+COLUMN(Q27) - COLUMN($P27),5),"")</f>
        <v>No</v>
      </c>
      <c r="S27" s="211" t="str" cm="1">
        <f t="array" ref="S27">IF(INDEX(Dropdown!$A$1:$F$1002,$P27+COLUMN(R27) - COLUMN($P27),2)=$F27,INDEX(Dropdown!$A$1:$F$1002,$P27+COLUMN(R27) - COLUMN($P27),5),"")</f>
        <v/>
      </c>
      <c r="T27" s="211" t="str" cm="1">
        <f t="array" ref="T27">IF(INDEX(Dropdown!$A$1:$F$1002,$P27+COLUMN(S27) - COLUMN($P27),2)=$F27,INDEX(Dropdown!$A$1:$F$1002,$P27+COLUMN(S27) - COLUMN($P27),5),"")</f>
        <v/>
      </c>
      <c r="U27" s="211" t="str" cm="1">
        <f t="array" ref="U27">IF(INDEX(Dropdown!$A$1:$F$1002,$P27+COLUMN(T27) - COLUMN($P27),2)=$F27,INDEX(Dropdown!$A$1:$F$1002,$P27+COLUMN(T27) - COLUMN($P27),5),"")</f>
        <v/>
      </c>
      <c r="V27" s="211" t="str" cm="1">
        <f t="array" ref="V27">IF(INDEX(Dropdown!$A$1:$F$1002,$P27+COLUMN(U27) - COLUMN($P27),2)=$F27,INDEX(Dropdown!$A$1:$F$1002,$P27+COLUMN(U27) - COLUMN($P27),5),"")</f>
        <v/>
      </c>
      <c r="W27" s="211" t="str" cm="1">
        <f t="array" ref="W27">IF(INDEX(Dropdown!$A$1:$F$1002,$P27+COLUMN(V27) - COLUMN($P27),2)=$F27,INDEX(Dropdown!$A$1:$F$1002,$P27+COLUMN(V27) - COLUMN($P27),5),"")</f>
        <v/>
      </c>
      <c r="X27" s="211" t="str" cm="1">
        <f t="array" ref="X27">IF(INDEX(Dropdown!$A$1:$F$1002,$P27+COLUMN(W27) - COLUMN($P27),2)=$F27,INDEX(Dropdown!$A$1:$F$1002,$P27+COLUMN(W27) - COLUMN($P27),5),"")</f>
        <v/>
      </c>
      <c r="Y27" s="211"/>
      <c r="Z27" s="211">
        <v>1</v>
      </c>
    </row>
    <row r="28" spans="1:26" ht="70.150000000000006" customHeight="1">
      <c r="A28" s="211" t="s">
        <v>34</v>
      </c>
      <c r="B28" s="212" t="s">
        <v>271</v>
      </c>
      <c r="C28" s="212" t="s">
        <v>272</v>
      </c>
      <c r="D28" s="213">
        <v>27</v>
      </c>
      <c r="E28" s="211" t="str">
        <f t="shared" si="1"/>
        <v>Reducing Inputs27</v>
      </c>
      <c r="F28" s="212" t="s">
        <v>123</v>
      </c>
      <c r="G28" s="212" t="s">
        <v>273</v>
      </c>
      <c r="H28" s="212" t="s">
        <v>274</v>
      </c>
      <c r="I28" s="212" t="s">
        <v>275</v>
      </c>
      <c r="J28" s="236" t="s">
        <v>276</v>
      </c>
      <c r="K28" s="212" t="s">
        <v>277</v>
      </c>
      <c r="L28" s="212" t="s">
        <v>278</v>
      </c>
      <c r="M28" s="212" t="s">
        <v>279</v>
      </c>
      <c r="N28" s="212" t="s">
        <v>280</v>
      </c>
      <c r="O28" s="211"/>
      <c r="P28" s="211">
        <f>MATCH(F28,Dropdown!$B$1:$B$495,0)</f>
        <v>12</v>
      </c>
      <c r="Q28" s="211" t="str" cm="1">
        <f t="array" ref="Q28">IF(INDEX(Dropdown!$A$1:$F$1002,$P28+COLUMN(P28) - COLUMN($P28),2)=$F28,INDEX(Dropdown!$A$1:$F$1002,$P28+COLUMN(P28) - COLUMN($P28),5),"")</f>
        <v>Yes</v>
      </c>
      <c r="R28" s="211" t="str" cm="1">
        <f t="array" ref="R28">IF(INDEX(Dropdown!$A$1:$F$1002,$P28+COLUMN(Q28) - COLUMN($P28),2)=$F28,INDEX(Dropdown!$A$1:$F$1002,$P28+COLUMN(Q28) - COLUMN($P28),5),"")</f>
        <v>No</v>
      </c>
      <c r="S28" s="211" t="str" cm="1">
        <f t="array" ref="S28">IF(INDEX(Dropdown!$A$1:$F$1002,$P28+COLUMN(R28) - COLUMN($P28),2)=$F28,INDEX(Dropdown!$A$1:$F$1002,$P28+COLUMN(R28) - COLUMN($P28),5),"")</f>
        <v>N/A</v>
      </c>
      <c r="T28" s="211" t="str" cm="1">
        <f t="array" ref="T28">IF(INDEX(Dropdown!$A$1:$F$1002,$P28+COLUMN(S28) - COLUMN($P28),2)=$F28,INDEX(Dropdown!$A$1:$F$1002,$P28+COLUMN(S28) - COLUMN($P28),5),"")</f>
        <v/>
      </c>
      <c r="U28" s="211" t="str" cm="1">
        <f t="array" ref="U28">IF(INDEX(Dropdown!$A$1:$F$1002,$P28+COLUMN(T28) - COLUMN($P28),2)=$F28,INDEX(Dropdown!$A$1:$F$1002,$P28+COLUMN(T28) - COLUMN($P28),5),"")</f>
        <v/>
      </c>
      <c r="V28" s="211" t="str" cm="1">
        <f t="array" ref="V28">IF(INDEX(Dropdown!$A$1:$F$1002,$P28+COLUMN(U28) - COLUMN($P28),2)=$F28,INDEX(Dropdown!$A$1:$F$1002,$P28+COLUMN(U28) - COLUMN($P28),5),"")</f>
        <v/>
      </c>
      <c r="W28" s="211" t="str" cm="1">
        <f t="array" ref="W28">IF(INDEX(Dropdown!$A$1:$F$1002,$P28+COLUMN(V28) - COLUMN($P28),2)=$F28,INDEX(Dropdown!$A$1:$F$1002,$P28+COLUMN(V28) - COLUMN($P28),5),"")</f>
        <v/>
      </c>
      <c r="X28" s="211" t="str" cm="1">
        <f t="array" ref="X28">IF(INDEX(Dropdown!$A$1:$F$1002,$P28+COLUMN(W28) - COLUMN($P28),2)=$F28,INDEX(Dropdown!$A$1:$F$1002,$P28+COLUMN(W28) - COLUMN($P28),5),"")</f>
        <v/>
      </c>
      <c r="Y28" s="211"/>
      <c r="Z28" s="211">
        <v>1</v>
      </c>
    </row>
    <row r="29" spans="1:26" ht="70.150000000000006" customHeight="1">
      <c r="A29" s="212" t="s">
        <v>34</v>
      </c>
      <c r="B29" s="212" t="s">
        <v>271</v>
      </c>
      <c r="C29" s="212" t="s">
        <v>272</v>
      </c>
      <c r="D29" s="215">
        <v>28</v>
      </c>
      <c r="E29" s="212" t="str">
        <f t="shared" si="1"/>
        <v>Reducing Inputs28</v>
      </c>
      <c r="F29" s="212" t="s">
        <v>123</v>
      </c>
      <c r="G29" s="212" t="s">
        <v>281</v>
      </c>
      <c r="H29" s="212" t="s">
        <v>2337</v>
      </c>
      <c r="I29" s="212" t="s">
        <v>282</v>
      </c>
      <c r="J29" s="236" t="s">
        <v>2338</v>
      </c>
      <c r="K29" s="212" t="s">
        <v>2339</v>
      </c>
      <c r="L29" s="212" t="s">
        <v>283</v>
      </c>
      <c r="M29" s="212" t="s">
        <v>284</v>
      </c>
      <c r="N29" s="212" t="s">
        <v>285</v>
      </c>
      <c r="O29" s="211"/>
      <c r="P29" s="211">
        <f>MATCH(F29,Dropdown!$B$1:$B$495,0)</f>
        <v>12</v>
      </c>
      <c r="Q29" s="213" t="str" cm="1">
        <f t="array" ref="Q29">IF(INDEX(Dropdown!$A$1:$F$1002,$P29+COLUMN(P29) - COLUMN($P29),2)=$F29,INDEX(Dropdown!$A$1:$F$1002,$P29+COLUMN(P29) - COLUMN($P29),5),"")</f>
        <v>Yes</v>
      </c>
      <c r="R29" s="213" t="str" cm="1">
        <f t="array" ref="R29">IF(INDEX(Dropdown!$A$1:$F$1002,$P29+COLUMN(Q29) - COLUMN($P29),2)=$F29,INDEX(Dropdown!$A$1:$F$1002,$P29+COLUMN(Q29) - COLUMN($P29),5),"")</f>
        <v>No</v>
      </c>
      <c r="S29" s="213" t="str" cm="1">
        <f t="array" ref="S29">IF(INDEX(Dropdown!$A$1:$F$1002,$P29+COLUMN(R29) - COLUMN($P29),2)=$F29,INDEX(Dropdown!$A$1:$F$1002,$P29+COLUMN(R29) - COLUMN($P29),5),"")</f>
        <v>N/A</v>
      </c>
      <c r="T29" s="213" t="str" cm="1">
        <f t="array" ref="T29">IF(INDEX(Dropdown!$A$1:$F$1002,$P29+COLUMN(S29) - COLUMN($P29),2)=$F29,INDEX(Dropdown!$A$1:$F$1002,$P29+COLUMN(S29) - COLUMN($P29),5),"")</f>
        <v/>
      </c>
      <c r="U29" s="213" t="str" cm="1">
        <f t="array" ref="U29">IF(INDEX(Dropdown!$A$1:$F$1002,$P29+COLUMN(T29) - COLUMN($P29),2)=$F29,INDEX(Dropdown!$A$1:$F$1002,$P29+COLUMN(T29) - COLUMN($P29),5),"")</f>
        <v/>
      </c>
      <c r="V29" s="213" t="str" cm="1">
        <f t="array" ref="V29">IF(INDEX(Dropdown!$A$1:$F$1002,$P29+COLUMN(U29) - COLUMN($P29),2)=$F29,INDEX(Dropdown!$A$1:$F$1002,$P29+COLUMN(U29) - COLUMN($P29),5),"")</f>
        <v/>
      </c>
      <c r="W29" s="213" t="str" cm="1">
        <f t="array" ref="W29">IF(INDEX(Dropdown!$A$1:$F$1002,$P29+COLUMN(V29) - COLUMN($P29),2)=$F29,INDEX(Dropdown!$A$1:$F$1002,$P29+COLUMN(V29) - COLUMN($P29),5),"")</f>
        <v/>
      </c>
      <c r="X29" s="213" t="str" cm="1">
        <f t="array" ref="X29">IF(INDEX(Dropdown!$A$1:$F$1002,$P29+COLUMN(W29) - COLUMN($P29),2)=$F29,INDEX(Dropdown!$A$1:$F$1002,$P29+COLUMN(W29) - COLUMN($P29),5),"")</f>
        <v/>
      </c>
      <c r="Y29" s="211"/>
      <c r="Z29" s="211">
        <v>1</v>
      </c>
    </row>
    <row r="30" spans="1:26" ht="70.150000000000006" customHeight="1">
      <c r="A30" s="211" t="s">
        <v>34</v>
      </c>
      <c r="B30" s="212" t="s">
        <v>271</v>
      </c>
      <c r="C30" s="212" t="s">
        <v>286</v>
      </c>
      <c r="D30" s="213">
        <v>29</v>
      </c>
      <c r="E30" s="211" t="str">
        <f t="shared" si="1"/>
        <v>Reducing Inputs29</v>
      </c>
      <c r="F30" s="212" t="s">
        <v>287</v>
      </c>
      <c r="G30" s="212" t="s">
        <v>288</v>
      </c>
      <c r="H30" s="212" t="s">
        <v>289</v>
      </c>
      <c r="I30" s="212" t="s">
        <v>290</v>
      </c>
      <c r="J30" s="236" t="s">
        <v>291</v>
      </c>
      <c r="K30" s="212" t="s">
        <v>2340</v>
      </c>
      <c r="L30" s="212" t="s">
        <v>292</v>
      </c>
      <c r="M30" s="212" t="s">
        <v>293</v>
      </c>
      <c r="N30" s="212" t="s">
        <v>294</v>
      </c>
      <c r="O30" s="211"/>
      <c r="P30" s="211">
        <f>MATCH(F30,Dropdown!$B$1:$B$495,0)</f>
        <v>15</v>
      </c>
      <c r="Q30" s="211" t="str" cm="1">
        <f t="array" ref="Q30">IF(INDEX(Dropdown!$A$1:$F$1002,$P30+COLUMN(P30) - COLUMN($P30),2)=$F30,INDEX(Dropdown!$A$1:$F$1002,$P30+COLUMN(P30) - COLUMN($P30),5),"")</f>
        <v>I do not apply any chemical fertilizers</v>
      </c>
      <c r="R30" s="211" t="str" cm="1">
        <f t="array" ref="R30">IF(INDEX(Dropdown!$A$1:$F$1002,$P30+COLUMN(Q30) - COLUMN($P30),2)=$F30,INDEX(Dropdown!$A$1:$F$1002,$P30+COLUMN(Q30) - COLUMN($P30),5),"")</f>
        <v>Yes</v>
      </c>
      <c r="S30" s="211" t="str" cm="1">
        <f t="array" ref="S30">IF(INDEX(Dropdown!$A$1:$F$1002,$P30+COLUMN(R30) - COLUMN($P30),2)=$F30,INDEX(Dropdown!$A$1:$F$1002,$P30+COLUMN(R30) - COLUMN($P30),5),"")</f>
        <v>No</v>
      </c>
      <c r="T30" s="211" t="str" cm="1">
        <f t="array" ref="T30">IF(INDEX(Dropdown!$A$1:$F$1002,$P30+COLUMN(S30) - COLUMN($P30),2)=$F30,INDEX(Dropdown!$A$1:$F$1002,$P30+COLUMN(S30) - COLUMN($P30),5),"")</f>
        <v/>
      </c>
      <c r="U30" s="211" t="str" cm="1">
        <f t="array" ref="U30">IF(INDEX(Dropdown!$A$1:$F$1002,$P30+COLUMN(T30) - COLUMN($P30),2)=$F30,INDEX(Dropdown!$A$1:$F$1002,$P30+COLUMN(T30) - COLUMN($P30),5),"")</f>
        <v/>
      </c>
      <c r="V30" s="211" t="str" cm="1">
        <f t="array" ref="V30">IF(INDEX(Dropdown!$A$1:$F$1002,$P30+COLUMN(U30) - COLUMN($P30),2)=$F30,INDEX(Dropdown!$A$1:$F$1002,$P30+COLUMN(U30) - COLUMN($P30),5),"")</f>
        <v/>
      </c>
      <c r="W30" s="211" t="str" cm="1">
        <f t="array" ref="W30">IF(INDEX(Dropdown!$A$1:$F$1002,$P30+COLUMN(V30) - COLUMN($P30),2)=$F30,INDEX(Dropdown!$A$1:$F$1002,$P30+COLUMN(V30) - COLUMN($P30),5),"")</f>
        <v/>
      </c>
      <c r="X30" s="211" t="str" cm="1">
        <f t="array" ref="X30">IF(INDEX(Dropdown!$A$1:$F$1002,$P30+COLUMN(W30) - COLUMN($P30),2)=$F30,INDEX(Dropdown!$A$1:$F$1002,$P30+COLUMN(W30) - COLUMN($P30),5),"")</f>
        <v/>
      </c>
      <c r="Y30" s="211"/>
      <c r="Z30" s="211">
        <v>1</v>
      </c>
    </row>
    <row r="31" spans="1:26" ht="70.150000000000006" customHeight="1">
      <c r="A31" s="211" t="s">
        <v>34</v>
      </c>
      <c r="B31" s="212" t="s">
        <v>271</v>
      </c>
      <c r="C31" s="212" t="s">
        <v>286</v>
      </c>
      <c r="D31" s="215">
        <v>30</v>
      </c>
      <c r="E31" s="211" t="str">
        <f t="shared" si="1"/>
        <v>Reducing Inputs30</v>
      </c>
      <c r="F31" s="212" t="s">
        <v>287</v>
      </c>
      <c r="G31" s="212" t="s">
        <v>295</v>
      </c>
      <c r="H31" s="212" t="s">
        <v>296</v>
      </c>
      <c r="I31" s="212" t="s">
        <v>297</v>
      </c>
      <c r="J31" s="236" t="s">
        <v>298</v>
      </c>
      <c r="K31" s="239" t="s">
        <v>2341</v>
      </c>
      <c r="L31" s="212" t="s">
        <v>299</v>
      </c>
      <c r="M31" s="212" t="s">
        <v>300</v>
      </c>
      <c r="N31" s="212" t="s">
        <v>301</v>
      </c>
      <c r="O31" s="211"/>
      <c r="P31" s="211">
        <f>MATCH(F31,Dropdown!$B$1:$B$495,0)</f>
        <v>15</v>
      </c>
      <c r="Q31" s="211" t="str" cm="1">
        <f t="array" ref="Q31">IF(INDEX(Dropdown!$A$1:$F$1002,$P31+COLUMN(P31) - COLUMN($P31),2)=$F31,INDEX(Dropdown!$A$1:$F$1002,$P31+COLUMN(P31) - COLUMN($P31),5),"")</f>
        <v>I do not apply any chemical fertilizers</v>
      </c>
      <c r="R31" s="211" t="str" cm="1">
        <f t="array" ref="R31">IF(INDEX(Dropdown!$A$1:$F$1002,$P31+COLUMN(Q31) - COLUMN($P31),2)=$F31,INDEX(Dropdown!$A$1:$F$1002,$P31+COLUMN(Q31) - COLUMN($P31),5),"")</f>
        <v>Yes</v>
      </c>
      <c r="S31" s="211" t="str" cm="1">
        <f t="array" ref="S31">IF(INDEX(Dropdown!$A$1:$F$1002,$P31+COLUMN(R31) - COLUMN($P31),2)=$F31,INDEX(Dropdown!$A$1:$F$1002,$P31+COLUMN(R31) - COLUMN($P31),5),"")</f>
        <v>No</v>
      </c>
      <c r="T31" s="211" t="str" cm="1">
        <f t="array" ref="T31">IF(INDEX(Dropdown!$A$1:$F$1002,$P31+COLUMN(S31) - COLUMN($P31),2)=$F31,INDEX(Dropdown!$A$1:$F$1002,$P31+COLUMN(S31) - COLUMN($P31),5),"")</f>
        <v/>
      </c>
      <c r="U31" s="211" t="str" cm="1">
        <f t="array" ref="U31">IF(INDEX(Dropdown!$A$1:$F$1002,$P31+COLUMN(T31) - COLUMN($P31),2)=$F31,INDEX(Dropdown!$A$1:$F$1002,$P31+COLUMN(T31) - COLUMN($P31),5),"")</f>
        <v/>
      </c>
      <c r="V31" s="211" t="str" cm="1">
        <f t="array" ref="V31">IF(INDEX(Dropdown!$A$1:$F$1002,$P31+COLUMN(U31) - COLUMN($P31),2)=$F31,INDEX(Dropdown!$A$1:$F$1002,$P31+COLUMN(U31) - COLUMN($P31),5),"")</f>
        <v/>
      </c>
      <c r="W31" s="211" t="str" cm="1">
        <f t="array" ref="W31">IF(INDEX(Dropdown!$A$1:$F$1002,$P31+COLUMN(V31) - COLUMN($P31),2)=$F31,INDEX(Dropdown!$A$1:$F$1002,$P31+COLUMN(V31) - COLUMN($P31),5),"")</f>
        <v/>
      </c>
      <c r="X31" s="211" t="str" cm="1">
        <f t="array" ref="X31">IF(INDEX(Dropdown!$A$1:$F$1002,$P31+COLUMN(W31) - COLUMN($P31),2)=$F31,INDEX(Dropdown!$A$1:$F$1002,$P31+COLUMN(W31) - COLUMN($P31),5),"")</f>
        <v/>
      </c>
      <c r="Y31" s="211"/>
      <c r="Z31" s="211">
        <v>1</v>
      </c>
    </row>
    <row r="32" spans="1:26" ht="70.150000000000006" customHeight="1">
      <c r="A32" s="211" t="s">
        <v>34</v>
      </c>
      <c r="B32" s="212" t="s">
        <v>271</v>
      </c>
      <c r="C32" s="212" t="s">
        <v>302</v>
      </c>
      <c r="D32" s="213">
        <v>31</v>
      </c>
      <c r="E32" s="211" t="str">
        <f t="shared" si="1"/>
        <v>Reducing Inputs31</v>
      </c>
      <c r="F32" s="212" t="s">
        <v>303</v>
      </c>
      <c r="G32" s="212" t="s">
        <v>2606</v>
      </c>
      <c r="H32" s="212" t="s">
        <v>2631</v>
      </c>
      <c r="I32" s="212" t="s">
        <v>304</v>
      </c>
      <c r="J32" s="236" t="s">
        <v>2342</v>
      </c>
      <c r="K32" s="212" t="s">
        <v>2343</v>
      </c>
      <c r="L32" s="212" t="s">
        <v>2607</v>
      </c>
      <c r="M32" s="212" t="s">
        <v>2608</v>
      </c>
      <c r="N32" s="212" t="s">
        <v>305</v>
      </c>
      <c r="O32" s="211"/>
      <c r="P32" s="211">
        <f>MATCH(F32,Dropdown!$B$1:$B$495,0)</f>
        <v>66</v>
      </c>
      <c r="Q32" s="211" t="str" cm="1">
        <f t="array" ref="Q32">IF(INDEX(Dropdown!$A$1:$F$1002,$P32+COLUMN(P32) - COLUMN($P32),2)=$F32,INDEX(Dropdown!$A$1:$F$1002,$P32+COLUMN(P32) - COLUMN($P32),5),"")</f>
        <v>I do not apply any chemical nitrogen</v>
      </c>
      <c r="R32" s="211" t="str" cm="1">
        <f t="array" ref="R32">IF(INDEX(Dropdown!$A$1:$F$1002,$P32+COLUMN(Q32) - COLUMN($P32),2)=$F32,INDEX(Dropdown!$A$1:$F$1002,$P32+COLUMN(Q32) - COLUMN($P32),5),"")</f>
        <v>&lt;80 kg N/ha</v>
      </c>
      <c r="S32" s="211" t="str" cm="1">
        <f t="array" ref="S32">IF(INDEX(Dropdown!$A$1:$F$1002,$P32+COLUMN(R32) - COLUMN($P32),2)=$F32,INDEX(Dropdown!$A$1:$F$1002,$P32+COLUMN(R32) - COLUMN($P32),5),"")</f>
        <v>80 -150 kg N/ha</v>
      </c>
      <c r="T32" s="211" t="str" cm="1">
        <f t="array" ref="T32">IF(INDEX(Dropdown!$A$1:$F$1002,$P32+COLUMN(S32) - COLUMN($P32),2)=$F32,INDEX(Dropdown!$A$1:$F$1002,$P32+COLUMN(S32) - COLUMN($P32),5),"")</f>
        <v>150-200 kg N/ha</v>
      </c>
      <c r="U32" s="211" t="str" cm="1">
        <f t="array" ref="U32">IF(INDEX(Dropdown!$A$1:$F$1002,$P32+COLUMN(T32) - COLUMN($P32),2)=$F32,INDEX(Dropdown!$A$1:$F$1002,$P32+COLUMN(T32) - COLUMN($P32),5),"")</f>
        <v>&gt; 200 kg N/ha</v>
      </c>
      <c r="V32" s="211" t="str" cm="1">
        <f t="array" ref="V32">IF(INDEX(Dropdown!$A$1:$F$1002,$P32+COLUMN(U32) - COLUMN($P32),2)=$F32,INDEX(Dropdown!$A$1:$F$1002,$P32+COLUMN(U32) - COLUMN($P32),5),"")</f>
        <v/>
      </c>
      <c r="W32" s="211" t="str" cm="1">
        <f t="array" ref="W32">IF(INDEX(Dropdown!$A$1:$F$1002,$P32+COLUMN(V32) - COLUMN($P32),2)=$F32,INDEX(Dropdown!$A$1:$F$1002,$P32+COLUMN(V32) - COLUMN($P32),5),"")</f>
        <v/>
      </c>
      <c r="X32" s="211" t="str" cm="1">
        <f t="array" ref="X32">IF(INDEX(Dropdown!$A$1:$F$1002,$P32+COLUMN(W32) - COLUMN($P32),2)=$F32,INDEX(Dropdown!$A$1:$F$1002,$P32+COLUMN(W32) - COLUMN($P32),5),"")</f>
        <v/>
      </c>
      <c r="Y32" s="211"/>
      <c r="Z32" s="211">
        <v>1</v>
      </c>
    </row>
    <row r="33" spans="1:26" ht="70.150000000000006" customHeight="1">
      <c r="A33" s="211" t="s">
        <v>34</v>
      </c>
      <c r="B33" s="212" t="s">
        <v>271</v>
      </c>
      <c r="C33" s="212" t="s">
        <v>302</v>
      </c>
      <c r="D33" s="215">
        <v>32</v>
      </c>
      <c r="E33" s="211" t="str">
        <f t="shared" si="1"/>
        <v>Reducing Inputs32</v>
      </c>
      <c r="F33" s="212" t="s">
        <v>306</v>
      </c>
      <c r="G33" s="212" t="s">
        <v>2609</v>
      </c>
      <c r="H33" s="212" t="s">
        <v>2632</v>
      </c>
      <c r="I33" s="212" t="s">
        <v>307</v>
      </c>
      <c r="J33" s="236" t="s">
        <v>2344</v>
      </c>
      <c r="K33" s="212" t="s">
        <v>2345</v>
      </c>
      <c r="L33" s="212" t="s">
        <v>2610</v>
      </c>
      <c r="M33" s="212" t="s">
        <v>2611</v>
      </c>
      <c r="N33" s="212" t="s">
        <v>308</v>
      </c>
      <c r="O33" s="211"/>
      <c r="P33" s="211">
        <f>MATCH(F33,Dropdown!$B$1:$B$495,0)</f>
        <v>71</v>
      </c>
      <c r="Q33" s="211" t="str" cm="1">
        <f t="array" ref="Q33">IF(INDEX(Dropdown!$A$1:$F$1002,$P33+COLUMN(P33) - COLUMN($P33),2)=$F33,INDEX(Dropdown!$A$1:$F$1002,$P33+COLUMN(P33) - COLUMN($P33),5),"")</f>
        <v>I do not apply any chemical nitrogen</v>
      </c>
      <c r="R33" s="211" t="str" cm="1">
        <f t="array" ref="R33">IF(INDEX(Dropdown!$A$1:$F$1002,$P33+COLUMN(Q33) - COLUMN($P33),2)=$F33,INDEX(Dropdown!$A$1:$F$1002,$P33+COLUMN(Q33) - COLUMN($P33),5),"")</f>
        <v>&lt;100 kg N/ha</v>
      </c>
      <c r="S33" s="211" t="str" cm="1">
        <f t="array" ref="S33">IF(INDEX(Dropdown!$A$1:$F$1002,$P33+COLUMN(R33) - COLUMN($P33),2)=$F33,INDEX(Dropdown!$A$1:$F$1002,$P33+COLUMN(R33) - COLUMN($P33),5),"")</f>
        <v>100-200 kg N/ha</v>
      </c>
      <c r="T33" s="211" t="str" cm="1">
        <f t="array" ref="T33">IF(INDEX(Dropdown!$A$1:$F$1002,$P33+COLUMN(S33) - COLUMN($P33),2)=$F33,INDEX(Dropdown!$A$1:$F$1002,$P33+COLUMN(S33) - COLUMN($P33),5),"")</f>
        <v>&gt;200 kg N/ha</v>
      </c>
      <c r="U33" s="211" t="str" cm="1">
        <f t="array" ref="U33">IF(INDEX(Dropdown!$A$1:$F$1002,$P33+COLUMN(T33) - COLUMN($P33),2)=$F33,INDEX(Dropdown!$A$1:$F$1002,$P33+COLUMN(T33) - COLUMN($P33),5),"")</f>
        <v/>
      </c>
      <c r="V33" s="211" t="str" cm="1">
        <f t="array" ref="V33">IF(INDEX(Dropdown!$A$1:$F$1002,$P33+COLUMN(U33) - COLUMN($P33),2)=$F33,INDEX(Dropdown!$A$1:$F$1002,$P33+COLUMN(U33) - COLUMN($P33),5),"")</f>
        <v/>
      </c>
      <c r="W33" s="211" t="str" cm="1">
        <f t="array" ref="W33">IF(INDEX(Dropdown!$A$1:$F$1002,$P33+COLUMN(V33) - COLUMN($P33),2)=$F33,INDEX(Dropdown!$A$1:$F$1002,$P33+COLUMN(V33) - COLUMN($P33),5),"")</f>
        <v/>
      </c>
      <c r="X33" s="211" t="str" cm="1">
        <f t="array" ref="X33">IF(INDEX(Dropdown!$A$1:$F$1002,$P33+COLUMN(W33) - COLUMN($P33),2)=$F33,INDEX(Dropdown!$A$1:$F$1002,$P33+COLUMN(W33) - COLUMN($P33),5),"")</f>
        <v/>
      </c>
      <c r="Y33" s="211"/>
      <c r="Z33" s="211">
        <v>1</v>
      </c>
    </row>
    <row r="34" spans="1:26" ht="70.150000000000006" customHeight="1">
      <c r="A34" s="217" t="s">
        <v>55</v>
      </c>
      <c r="B34" s="217" t="s">
        <v>309</v>
      </c>
      <c r="C34" s="217" t="s">
        <v>310</v>
      </c>
      <c r="D34" s="217">
        <v>1</v>
      </c>
      <c r="E34" s="217" t="str">
        <f t="shared" si="1"/>
        <v>Enhancing Diversity1</v>
      </c>
      <c r="F34" s="217" t="s">
        <v>117</v>
      </c>
      <c r="G34" s="217" t="s">
        <v>311</v>
      </c>
      <c r="H34" s="217" t="s">
        <v>2346</v>
      </c>
      <c r="I34" s="217" t="s">
        <v>312</v>
      </c>
      <c r="J34" s="218" t="s">
        <v>313</v>
      </c>
      <c r="K34" s="217" t="s">
        <v>2347</v>
      </c>
      <c r="L34" s="217" t="s">
        <v>314</v>
      </c>
      <c r="M34" s="217" t="s">
        <v>315</v>
      </c>
      <c r="N34" s="217" t="s">
        <v>316</v>
      </c>
      <c r="O34" s="232"/>
      <c r="P34" s="232">
        <f>MATCH(F34,Dropdown!$B$1:$B$495,0)</f>
        <v>64</v>
      </c>
      <c r="Q34" s="232" t="str" cm="1">
        <f t="array" ref="Q34">IF(INDEX(Dropdown!$A$1:$F$1002,$P34+COLUMN(P34) - COLUMN($P34),2)=$F34,INDEX(Dropdown!$A$1:$F$1002,$P34+COLUMN(P34) - COLUMN($P34),5),"")</f>
        <v>Yes</v>
      </c>
      <c r="R34" s="232" t="str" cm="1">
        <f t="array" ref="R34">IF(INDEX(Dropdown!$A$1:$F$1002,$P34+COLUMN(Q34) - COLUMN($P34),2)=$F34,INDEX(Dropdown!$A$1:$F$1002,$P34+COLUMN(Q34) - COLUMN($P34),5),"")</f>
        <v>No</v>
      </c>
      <c r="S34" s="232" t="str" cm="1">
        <f t="array" ref="S34">IF(INDEX(Dropdown!$A$1:$F$1002,$P34+COLUMN(R34) - COLUMN($P34),2)=$F34,INDEX(Dropdown!$A$1:$F$1002,$P34+COLUMN(R34) - COLUMN($P34),5),"")</f>
        <v/>
      </c>
      <c r="T34" s="232" t="str" cm="1">
        <f t="array" ref="T34">IF(INDEX(Dropdown!$A$1:$F$1002,$P34+COLUMN(S34) - COLUMN($P34),2)=$F34,INDEX(Dropdown!$A$1:$F$1002,$P34+COLUMN(S34) - COLUMN($P34),5),"")</f>
        <v/>
      </c>
      <c r="U34" s="232" t="str" cm="1">
        <f t="array" ref="U34">IF(INDEX(Dropdown!$A$1:$F$1002,$P34+COLUMN(T34) - COLUMN($P34),2)=$F34,INDEX(Dropdown!$A$1:$F$1002,$P34+COLUMN(T34) - COLUMN($P34),5),"")</f>
        <v/>
      </c>
      <c r="V34" s="232" t="str" cm="1">
        <f t="array" ref="V34">IF(INDEX(Dropdown!$A$1:$F$1002,$P34+COLUMN(U34) - COLUMN($P34),2)=$F34,INDEX(Dropdown!$A$1:$F$1002,$P34+COLUMN(U34) - COLUMN($P34),5),"")</f>
        <v/>
      </c>
      <c r="W34" s="232" t="str" cm="1">
        <f t="array" ref="W34">IF(INDEX(Dropdown!$A$1:$F$1002,$P34+COLUMN(V34) - COLUMN($P34),2)=$F34,INDEX(Dropdown!$A$1:$F$1002,$P34+COLUMN(V34) - COLUMN($P34),5),"")</f>
        <v/>
      </c>
      <c r="X34" s="232" t="str" cm="1">
        <f t="array" ref="X34">IF(INDEX(Dropdown!$A$1:$F$1002,$P34+COLUMN(W34) - COLUMN($P34),2)=$F34,INDEX(Dropdown!$A$1:$F$1002,$P34+COLUMN(W34) - COLUMN($P34),5),"")</f>
        <v/>
      </c>
      <c r="Y34" s="232"/>
      <c r="Z34" s="232">
        <v>1</v>
      </c>
    </row>
    <row r="35" spans="1:26" ht="70.150000000000006" customHeight="1">
      <c r="A35" s="217" t="s">
        <v>55</v>
      </c>
      <c r="B35" s="217" t="s">
        <v>309</v>
      </c>
      <c r="C35" s="217" t="s">
        <v>310</v>
      </c>
      <c r="D35" s="217">
        <v>2</v>
      </c>
      <c r="E35" s="217" t="str">
        <f t="shared" si="1"/>
        <v>Enhancing Diversity2</v>
      </c>
      <c r="F35" s="217" t="s">
        <v>117</v>
      </c>
      <c r="G35" s="217" t="s">
        <v>317</v>
      </c>
      <c r="H35" s="217" t="s">
        <v>2348</v>
      </c>
      <c r="I35" s="217" t="s">
        <v>318</v>
      </c>
      <c r="J35" s="218" t="s">
        <v>2349</v>
      </c>
      <c r="K35" s="217" t="s">
        <v>2350</v>
      </c>
      <c r="L35" s="217" t="s">
        <v>319</v>
      </c>
      <c r="M35" s="217" t="s">
        <v>320</v>
      </c>
      <c r="N35" s="217" t="s">
        <v>321</v>
      </c>
      <c r="O35" s="232"/>
      <c r="P35" s="232">
        <f>MATCH(F35,Dropdown!$B$1:$B$495,0)</f>
        <v>64</v>
      </c>
      <c r="Q35" s="232" t="str" cm="1">
        <f t="array" ref="Q35">IF(INDEX(Dropdown!$A$1:$F$1002,$P35+COLUMN(P35) - COLUMN($P35),2)=$F35,INDEX(Dropdown!$A$1:$F$1002,$P35+COLUMN(P35) - COLUMN($P35),5),"")</f>
        <v>Yes</v>
      </c>
      <c r="R35" s="232" t="str" cm="1">
        <f t="array" ref="R35">IF(INDEX(Dropdown!$A$1:$F$1002,$P35+COLUMN(Q35) - COLUMN($P35),2)=$F35,INDEX(Dropdown!$A$1:$F$1002,$P35+COLUMN(Q35) - COLUMN($P35),5),"")</f>
        <v>No</v>
      </c>
      <c r="S35" s="232" t="str" cm="1">
        <f t="array" ref="S35">IF(INDEX(Dropdown!$A$1:$F$1002,$P35+COLUMN(R35) - COLUMN($P35),2)=$F35,INDEX(Dropdown!$A$1:$F$1002,$P35+COLUMN(R35) - COLUMN($P35),5),"")</f>
        <v/>
      </c>
      <c r="T35" s="232" t="str" cm="1">
        <f t="array" ref="T35">IF(INDEX(Dropdown!$A$1:$F$1002,$P35+COLUMN(S35) - COLUMN($P35),2)=$F35,INDEX(Dropdown!$A$1:$F$1002,$P35+COLUMN(S35) - COLUMN($P35),5),"")</f>
        <v/>
      </c>
      <c r="U35" s="232" t="str" cm="1">
        <f t="array" ref="U35">IF(INDEX(Dropdown!$A$1:$F$1002,$P35+COLUMN(T35) - COLUMN($P35),2)=$F35,INDEX(Dropdown!$A$1:$F$1002,$P35+COLUMN(T35) - COLUMN($P35),5),"")</f>
        <v/>
      </c>
      <c r="V35" s="232" t="str" cm="1">
        <f t="array" ref="V35">IF(INDEX(Dropdown!$A$1:$F$1002,$P35+COLUMN(U35) - COLUMN($P35),2)=$F35,INDEX(Dropdown!$A$1:$F$1002,$P35+COLUMN(U35) - COLUMN($P35),5),"")</f>
        <v/>
      </c>
      <c r="W35" s="232" t="str" cm="1">
        <f t="array" ref="W35">IF(INDEX(Dropdown!$A$1:$F$1002,$P35+COLUMN(V35) - COLUMN($P35),2)=$F35,INDEX(Dropdown!$A$1:$F$1002,$P35+COLUMN(V35) - COLUMN($P35),5),"")</f>
        <v/>
      </c>
      <c r="X35" s="232" t="str" cm="1">
        <f t="array" ref="X35">IF(INDEX(Dropdown!$A$1:$F$1002,$P35+COLUMN(W35) - COLUMN($P35),2)=$F35,INDEX(Dropdown!$A$1:$F$1002,$P35+COLUMN(W35) - COLUMN($P35),5),"")</f>
        <v/>
      </c>
      <c r="Y35" s="232"/>
      <c r="Z35" s="232">
        <v>1</v>
      </c>
    </row>
    <row r="36" spans="1:26" ht="70.150000000000006" customHeight="1">
      <c r="A36" s="217" t="s">
        <v>55</v>
      </c>
      <c r="B36" s="217" t="s">
        <v>309</v>
      </c>
      <c r="C36" s="217" t="s">
        <v>310</v>
      </c>
      <c r="D36" s="217">
        <v>3</v>
      </c>
      <c r="E36" s="217" t="str">
        <f t="shared" si="1"/>
        <v>Enhancing Diversity3</v>
      </c>
      <c r="F36" s="217" t="s">
        <v>117</v>
      </c>
      <c r="G36" s="217" t="s">
        <v>322</v>
      </c>
      <c r="H36" s="217" t="s">
        <v>323</v>
      </c>
      <c r="I36" s="217" t="s">
        <v>324</v>
      </c>
      <c r="J36" s="218" t="s">
        <v>2351</v>
      </c>
      <c r="K36" s="217" t="s">
        <v>2352</v>
      </c>
      <c r="L36" s="217" t="s">
        <v>325</v>
      </c>
      <c r="M36" s="217" t="s">
        <v>326</v>
      </c>
      <c r="N36" s="217" t="s">
        <v>327</v>
      </c>
      <c r="O36" s="232"/>
      <c r="P36" s="232">
        <f>MATCH(F36,Dropdown!$B$1:$B$495,0)</f>
        <v>64</v>
      </c>
      <c r="Q36" s="232" t="str" cm="1">
        <f t="array" ref="Q36">IF(INDEX(Dropdown!$A$1:$F$1002,$P36+COLUMN(P36) - COLUMN($P36),2)=$F36,INDEX(Dropdown!$A$1:$F$1002,$P36+COLUMN(P36) - COLUMN($P36),5),"")</f>
        <v>Yes</v>
      </c>
      <c r="R36" s="232" t="str" cm="1">
        <f t="array" ref="R36">IF(INDEX(Dropdown!$A$1:$F$1002,$P36+COLUMN(Q36) - COLUMN($P36),2)=$F36,INDEX(Dropdown!$A$1:$F$1002,$P36+COLUMN(Q36) - COLUMN($P36),5),"")</f>
        <v>No</v>
      </c>
      <c r="S36" s="232" t="str" cm="1">
        <f t="array" ref="S36">IF(INDEX(Dropdown!$A$1:$F$1002,$P36+COLUMN(R36) - COLUMN($P36),2)=$F36,INDEX(Dropdown!$A$1:$F$1002,$P36+COLUMN(R36) - COLUMN($P36),5),"")</f>
        <v/>
      </c>
      <c r="T36" s="232" t="str" cm="1">
        <f t="array" ref="T36">IF(INDEX(Dropdown!$A$1:$F$1002,$P36+COLUMN(S36) - COLUMN($P36),2)=$F36,INDEX(Dropdown!$A$1:$F$1002,$P36+COLUMN(S36) - COLUMN($P36),5),"")</f>
        <v/>
      </c>
      <c r="U36" s="232" t="str" cm="1">
        <f t="array" ref="U36">IF(INDEX(Dropdown!$A$1:$F$1002,$P36+COLUMN(T36) - COLUMN($P36),2)=$F36,INDEX(Dropdown!$A$1:$F$1002,$P36+COLUMN(T36) - COLUMN($P36),5),"")</f>
        <v/>
      </c>
      <c r="V36" s="232" t="str" cm="1">
        <f t="array" ref="V36">IF(INDEX(Dropdown!$A$1:$F$1002,$P36+COLUMN(U36) - COLUMN($P36),2)=$F36,INDEX(Dropdown!$A$1:$F$1002,$P36+COLUMN(U36) - COLUMN($P36),5),"")</f>
        <v/>
      </c>
      <c r="W36" s="232" t="str" cm="1">
        <f t="array" ref="W36">IF(INDEX(Dropdown!$A$1:$F$1002,$P36+COLUMN(V36) - COLUMN($P36),2)=$F36,INDEX(Dropdown!$A$1:$F$1002,$P36+COLUMN(V36) - COLUMN($P36),5),"")</f>
        <v/>
      </c>
      <c r="X36" s="232" t="str" cm="1">
        <f t="array" ref="X36">IF(INDEX(Dropdown!$A$1:$F$1002,$P36+COLUMN(W36) - COLUMN($P36),2)=$F36,INDEX(Dropdown!$A$1:$F$1002,$P36+COLUMN(W36) - COLUMN($P36),5),"")</f>
        <v/>
      </c>
      <c r="Y36" s="232"/>
      <c r="Z36" s="232">
        <v>1</v>
      </c>
    </row>
    <row r="37" spans="1:26" ht="70.150000000000006" customHeight="1">
      <c r="A37" s="217" t="s">
        <v>55</v>
      </c>
      <c r="B37" s="217" t="s">
        <v>309</v>
      </c>
      <c r="C37" s="217" t="s">
        <v>310</v>
      </c>
      <c r="D37" s="217">
        <v>4</v>
      </c>
      <c r="E37" s="217" t="str">
        <f t="shared" si="1"/>
        <v>Enhancing Diversity4</v>
      </c>
      <c r="F37" s="217" t="s">
        <v>123</v>
      </c>
      <c r="G37" s="217" t="s">
        <v>2612</v>
      </c>
      <c r="H37" s="217" t="s">
        <v>2633</v>
      </c>
      <c r="I37" s="217" t="s">
        <v>2353</v>
      </c>
      <c r="J37" s="218" t="s">
        <v>2354</v>
      </c>
      <c r="K37" s="217" t="s">
        <v>2355</v>
      </c>
      <c r="L37" s="217" t="s">
        <v>2613</v>
      </c>
      <c r="M37" s="217" t="s">
        <v>2614</v>
      </c>
      <c r="N37" s="217" t="s">
        <v>328</v>
      </c>
      <c r="O37" s="232"/>
      <c r="P37" s="232">
        <f>MATCH(F37,Dropdown!$B$1:$B$495,0)</f>
        <v>12</v>
      </c>
      <c r="Q37" s="232" t="str" cm="1">
        <f t="array" ref="Q37">IF(INDEX(Dropdown!$A$1:$F$1002,$P37+COLUMN(P37) - COLUMN($P37),2)=$F37,INDEX(Dropdown!$A$1:$F$1002,$P37+COLUMN(P37) - COLUMN($P37),5),"")</f>
        <v>Yes</v>
      </c>
      <c r="R37" s="232" t="str" cm="1">
        <f t="array" ref="R37">IF(INDEX(Dropdown!$A$1:$F$1002,$P37+COLUMN(Q37) - COLUMN($P37),2)=$F37,INDEX(Dropdown!$A$1:$F$1002,$P37+COLUMN(Q37) - COLUMN($P37),5),"")</f>
        <v>No</v>
      </c>
      <c r="S37" s="232" t="str" cm="1">
        <f t="array" ref="S37">IF(INDEX(Dropdown!$A$1:$F$1002,$P37+COLUMN(R37) - COLUMN($P37),2)=$F37,INDEX(Dropdown!$A$1:$F$1002,$P37+COLUMN(R37) - COLUMN($P37),5),"")</f>
        <v>N/A</v>
      </c>
      <c r="T37" s="232" t="str" cm="1">
        <f t="array" ref="T37">IF(INDEX(Dropdown!$A$1:$F$1002,$P37+COLUMN(S37) - COLUMN($P37),2)=$F37,INDEX(Dropdown!$A$1:$F$1002,$P37+COLUMN(S37) - COLUMN($P37),5),"")</f>
        <v/>
      </c>
      <c r="U37" s="232" t="str" cm="1">
        <f t="array" ref="U37">IF(INDEX(Dropdown!$A$1:$F$1002,$P37+COLUMN(T37) - COLUMN($P37),2)=$F37,INDEX(Dropdown!$A$1:$F$1002,$P37+COLUMN(T37) - COLUMN($P37),5),"")</f>
        <v/>
      </c>
      <c r="V37" s="232" t="str" cm="1">
        <f t="array" ref="V37">IF(INDEX(Dropdown!$A$1:$F$1002,$P37+COLUMN(U37) - COLUMN($P37),2)=$F37,INDEX(Dropdown!$A$1:$F$1002,$P37+COLUMN(U37) - COLUMN($P37),5),"")</f>
        <v/>
      </c>
      <c r="W37" s="232" t="str" cm="1">
        <f t="array" ref="W37">IF(INDEX(Dropdown!$A$1:$F$1002,$P37+COLUMN(V37) - COLUMN($P37),2)=$F37,INDEX(Dropdown!$A$1:$F$1002,$P37+COLUMN(V37) - COLUMN($P37),5),"")</f>
        <v/>
      </c>
      <c r="X37" s="232" t="str" cm="1">
        <f t="array" ref="X37">IF(INDEX(Dropdown!$A$1:$F$1002,$P37+COLUMN(W37) - COLUMN($P37),2)=$F37,INDEX(Dropdown!$A$1:$F$1002,$P37+COLUMN(W37) - COLUMN($P37),5),"")</f>
        <v/>
      </c>
      <c r="Y37" s="232"/>
      <c r="Z37" s="232">
        <v>1</v>
      </c>
    </row>
    <row r="38" spans="1:26" ht="70.150000000000006" customHeight="1">
      <c r="A38" s="217" t="s">
        <v>55</v>
      </c>
      <c r="B38" s="217" t="s">
        <v>309</v>
      </c>
      <c r="C38" s="217" t="s">
        <v>310</v>
      </c>
      <c r="D38" s="217">
        <v>5</v>
      </c>
      <c r="E38" s="217" t="str">
        <f t="shared" si="1"/>
        <v>Enhancing Diversity5</v>
      </c>
      <c r="F38" s="217" t="s">
        <v>117</v>
      </c>
      <c r="G38" s="217" t="s">
        <v>329</v>
      </c>
      <c r="H38" s="217" t="s">
        <v>330</v>
      </c>
      <c r="I38" s="217" t="s">
        <v>331</v>
      </c>
      <c r="J38" s="218" t="s">
        <v>2356</v>
      </c>
      <c r="K38" s="217" t="s">
        <v>2357</v>
      </c>
      <c r="L38" s="217" t="s">
        <v>332</v>
      </c>
      <c r="M38" s="217" t="s">
        <v>333</v>
      </c>
      <c r="N38" s="217" t="s">
        <v>334</v>
      </c>
      <c r="O38" s="232"/>
      <c r="P38" s="232">
        <f>MATCH(F38,Dropdown!$B$1:$B$495,0)</f>
        <v>64</v>
      </c>
      <c r="Q38" s="232" t="str" cm="1">
        <f t="array" ref="Q38">IF(INDEX(Dropdown!$A$1:$F$1002,$P38+COLUMN(P38) - COLUMN($P38),2)=$F38,INDEX(Dropdown!$A$1:$F$1002,$P38+COLUMN(P38) - COLUMN($P38),5),"")</f>
        <v>Yes</v>
      </c>
      <c r="R38" s="232" t="str" cm="1">
        <f t="array" ref="R38">IF(INDEX(Dropdown!$A$1:$F$1002,$P38+COLUMN(Q38) - COLUMN($P38),2)=$F38,INDEX(Dropdown!$A$1:$F$1002,$P38+COLUMN(Q38) - COLUMN($P38),5),"")</f>
        <v>No</v>
      </c>
      <c r="S38" s="232" t="str" cm="1">
        <f t="array" ref="S38">IF(INDEX(Dropdown!$A$1:$F$1002,$P38+COLUMN(R38) - COLUMN($P38),2)=$F38,INDEX(Dropdown!$A$1:$F$1002,$P38+COLUMN(R38) - COLUMN($P38),5),"")</f>
        <v/>
      </c>
      <c r="T38" s="232" t="str" cm="1">
        <f t="array" ref="T38">IF(INDEX(Dropdown!$A$1:$F$1002,$P38+COLUMN(S38) - COLUMN($P38),2)=$F38,INDEX(Dropdown!$A$1:$F$1002,$P38+COLUMN(S38) - COLUMN($P38),5),"")</f>
        <v/>
      </c>
      <c r="U38" s="232" t="str" cm="1">
        <f t="array" ref="U38">IF(INDEX(Dropdown!$A$1:$F$1002,$P38+COLUMN(T38) - COLUMN($P38),2)=$F38,INDEX(Dropdown!$A$1:$F$1002,$P38+COLUMN(T38) - COLUMN($P38),5),"")</f>
        <v/>
      </c>
      <c r="V38" s="232" t="str" cm="1">
        <f t="array" ref="V38">IF(INDEX(Dropdown!$A$1:$F$1002,$P38+COLUMN(U38) - COLUMN($P38),2)=$F38,INDEX(Dropdown!$A$1:$F$1002,$P38+COLUMN(U38) - COLUMN($P38),5),"")</f>
        <v/>
      </c>
      <c r="W38" s="232" t="str" cm="1">
        <f t="array" ref="W38">IF(INDEX(Dropdown!$A$1:$F$1002,$P38+COLUMN(V38) - COLUMN($P38),2)=$F38,INDEX(Dropdown!$A$1:$F$1002,$P38+COLUMN(V38) - COLUMN($P38),5),"")</f>
        <v/>
      </c>
      <c r="X38" s="232" t="str" cm="1">
        <f t="array" ref="X38">IF(INDEX(Dropdown!$A$1:$F$1002,$P38+COLUMN(W38) - COLUMN($P38),2)=$F38,INDEX(Dropdown!$A$1:$F$1002,$P38+COLUMN(W38) - COLUMN($P38),5),"")</f>
        <v/>
      </c>
      <c r="Y38" s="232"/>
      <c r="Z38" s="232">
        <v>1</v>
      </c>
    </row>
    <row r="39" spans="1:26" ht="70.150000000000006" customHeight="1">
      <c r="A39" s="217" t="s">
        <v>55</v>
      </c>
      <c r="B39" s="217" t="s">
        <v>309</v>
      </c>
      <c r="C39" s="217" t="s">
        <v>335</v>
      </c>
      <c r="D39" s="217">
        <v>6</v>
      </c>
      <c r="E39" s="217" t="str">
        <f t="shared" si="1"/>
        <v>Enhancing Diversity6</v>
      </c>
      <c r="F39" s="217" t="s">
        <v>117</v>
      </c>
      <c r="G39" s="217" t="s">
        <v>336</v>
      </c>
      <c r="H39" s="217" t="s">
        <v>337</v>
      </c>
      <c r="I39" s="217" t="s">
        <v>338</v>
      </c>
      <c r="J39" s="218" t="s">
        <v>339</v>
      </c>
      <c r="K39" s="217" t="s">
        <v>2358</v>
      </c>
      <c r="L39" s="217" t="s">
        <v>340</v>
      </c>
      <c r="M39" s="217" t="s">
        <v>341</v>
      </c>
      <c r="N39" s="217" t="s">
        <v>342</v>
      </c>
      <c r="O39" s="232"/>
      <c r="P39" s="232">
        <f>MATCH(F39,Dropdown!$B$1:$B$495,0)</f>
        <v>64</v>
      </c>
      <c r="Q39" s="232" t="str" cm="1">
        <f t="array" ref="Q39">IF(INDEX(Dropdown!$A$1:$F$1002,$P39+COLUMN(P39) - COLUMN($P39),2)=$F39,INDEX(Dropdown!$A$1:$F$1002,$P39+COLUMN(P39) - COLUMN($P39),5),"")</f>
        <v>Yes</v>
      </c>
      <c r="R39" s="232" t="str" cm="1">
        <f t="array" ref="R39">IF(INDEX(Dropdown!$A$1:$F$1002,$P39+COLUMN(Q39) - COLUMN($P39),2)=$F39,INDEX(Dropdown!$A$1:$F$1002,$P39+COLUMN(Q39) - COLUMN($P39),5),"")</f>
        <v>No</v>
      </c>
      <c r="S39" s="232" t="str" cm="1">
        <f t="array" ref="S39">IF(INDEX(Dropdown!$A$1:$F$1002,$P39+COLUMN(R39) - COLUMN($P39),2)=$F39,INDEX(Dropdown!$A$1:$F$1002,$P39+COLUMN(R39) - COLUMN($P39),5),"")</f>
        <v/>
      </c>
      <c r="T39" s="232" t="str" cm="1">
        <f t="array" ref="T39">IF(INDEX(Dropdown!$A$1:$F$1002,$P39+COLUMN(S39) - COLUMN($P39),2)=$F39,INDEX(Dropdown!$A$1:$F$1002,$P39+COLUMN(S39) - COLUMN($P39),5),"")</f>
        <v/>
      </c>
      <c r="U39" s="232" t="str" cm="1">
        <f t="array" ref="U39">IF(INDEX(Dropdown!$A$1:$F$1002,$P39+COLUMN(T39) - COLUMN($P39),2)=$F39,INDEX(Dropdown!$A$1:$F$1002,$P39+COLUMN(T39) - COLUMN($P39),5),"")</f>
        <v/>
      </c>
      <c r="V39" s="232" t="str" cm="1">
        <f t="array" ref="V39">IF(INDEX(Dropdown!$A$1:$F$1002,$P39+COLUMN(U39) - COLUMN($P39),2)=$F39,INDEX(Dropdown!$A$1:$F$1002,$P39+COLUMN(U39) - COLUMN($P39),5),"")</f>
        <v/>
      </c>
      <c r="W39" s="232" t="str" cm="1">
        <f t="array" ref="W39">IF(INDEX(Dropdown!$A$1:$F$1002,$P39+COLUMN(V39) - COLUMN($P39),2)=$F39,INDEX(Dropdown!$A$1:$F$1002,$P39+COLUMN(V39) - COLUMN($P39),5),"")</f>
        <v/>
      </c>
      <c r="X39" s="232" t="str" cm="1">
        <f t="array" ref="X39">IF(INDEX(Dropdown!$A$1:$F$1002,$P39+COLUMN(W39) - COLUMN($P39),2)=$F39,INDEX(Dropdown!$A$1:$F$1002,$P39+COLUMN(W39) - COLUMN($P39),5),"")</f>
        <v/>
      </c>
      <c r="Y39" s="232"/>
      <c r="Z39" s="232">
        <v>1</v>
      </c>
    </row>
    <row r="40" spans="1:26" ht="70.150000000000006" customHeight="1">
      <c r="A40" s="217" t="s">
        <v>55</v>
      </c>
      <c r="B40" s="217" t="s">
        <v>309</v>
      </c>
      <c r="C40" s="217" t="s">
        <v>335</v>
      </c>
      <c r="D40" s="217">
        <v>7</v>
      </c>
      <c r="E40" s="217" t="str">
        <f t="shared" si="1"/>
        <v>Enhancing Diversity7</v>
      </c>
      <c r="F40" s="217" t="s">
        <v>117</v>
      </c>
      <c r="G40" s="217" t="s">
        <v>2634</v>
      </c>
      <c r="H40" s="217" t="s">
        <v>2635</v>
      </c>
      <c r="I40" s="217" t="s">
        <v>2359</v>
      </c>
      <c r="J40" s="218" t="s">
        <v>343</v>
      </c>
      <c r="K40" s="217" t="s">
        <v>2360</v>
      </c>
      <c r="L40" s="217" t="s">
        <v>2494</v>
      </c>
      <c r="M40" s="217" t="s">
        <v>344</v>
      </c>
      <c r="N40" s="217" t="s">
        <v>345</v>
      </c>
      <c r="O40" s="232"/>
      <c r="P40" s="232">
        <f>MATCH(F40,Dropdown!$B$1:$B$495,0)</f>
        <v>64</v>
      </c>
      <c r="Q40" s="232" t="str" cm="1">
        <f t="array" ref="Q40">IF(INDEX(Dropdown!$A$1:$F$1002,$P40+COLUMN(P40) - COLUMN($P40),2)=$F40,INDEX(Dropdown!$A$1:$F$1002,$P40+COLUMN(P40) - COLUMN($P40),5),"")</f>
        <v>Yes</v>
      </c>
      <c r="R40" s="232" t="str" cm="1">
        <f t="array" ref="R40">IF(INDEX(Dropdown!$A$1:$F$1002,$P40+COLUMN(Q40) - COLUMN($P40),2)=$F40,INDEX(Dropdown!$A$1:$F$1002,$P40+COLUMN(Q40) - COLUMN($P40),5),"")</f>
        <v>No</v>
      </c>
      <c r="S40" s="232" t="str" cm="1">
        <f t="array" ref="S40">IF(INDEX(Dropdown!$A$1:$F$1002,$P40+COLUMN(R40) - COLUMN($P40),2)=$F40,INDEX(Dropdown!$A$1:$F$1002,$P40+COLUMN(R40) - COLUMN($P40),5),"")</f>
        <v/>
      </c>
      <c r="T40" s="232" t="str" cm="1">
        <f t="array" ref="T40">IF(INDEX(Dropdown!$A$1:$F$1002,$P40+COLUMN(S40) - COLUMN($P40),2)=$F40,INDEX(Dropdown!$A$1:$F$1002,$P40+COLUMN(S40) - COLUMN($P40),5),"")</f>
        <v/>
      </c>
      <c r="U40" s="232" t="str" cm="1">
        <f t="array" ref="U40">IF(INDEX(Dropdown!$A$1:$F$1002,$P40+COLUMN(T40) - COLUMN($P40),2)=$F40,INDEX(Dropdown!$A$1:$F$1002,$P40+COLUMN(T40) - COLUMN($P40),5),"")</f>
        <v/>
      </c>
      <c r="V40" s="232" t="str" cm="1">
        <f t="array" ref="V40">IF(INDEX(Dropdown!$A$1:$F$1002,$P40+COLUMN(U40) - COLUMN($P40),2)=$F40,INDEX(Dropdown!$A$1:$F$1002,$P40+COLUMN(U40) - COLUMN($P40),5),"")</f>
        <v/>
      </c>
      <c r="W40" s="232" t="str" cm="1">
        <f t="array" ref="W40">IF(INDEX(Dropdown!$A$1:$F$1002,$P40+COLUMN(V40) - COLUMN($P40),2)=$F40,INDEX(Dropdown!$A$1:$F$1002,$P40+COLUMN(V40) - COLUMN($P40),5),"")</f>
        <v/>
      </c>
      <c r="X40" s="232" t="str" cm="1">
        <f t="array" ref="X40">IF(INDEX(Dropdown!$A$1:$F$1002,$P40+COLUMN(W40) - COLUMN($P40),2)=$F40,INDEX(Dropdown!$A$1:$F$1002,$P40+COLUMN(W40) - COLUMN($P40),5),"")</f>
        <v/>
      </c>
      <c r="Y40" s="232"/>
      <c r="Z40" s="232">
        <v>1</v>
      </c>
    </row>
    <row r="41" spans="1:26" ht="70.150000000000006" customHeight="1">
      <c r="A41" s="217" t="s">
        <v>55</v>
      </c>
      <c r="B41" s="217" t="s">
        <v>309</v>
      </c>
      <c r="C41" s="217" t="s">
        <v>335</v>
      </c>
      <c r="D41" s="217">
        <v>8</v>
      </c>
      <c r="E41" s="217" t="str">
        <f t="shared" si="1"/>
        <v>Enhancing Diversity8</v>
      </c>
      <c r="F41" s="217" t="s">
        <v>117</v>
      </c>
      <c r="G41" s="217" t="s">
        <v>346</v>
      </c>
      <c r="H41" s="217" t="s">
        <v>2636</v>
      </c>
      <c r="I41" s="217" t="s">
        <v>347</v>
      </c>
      <c r="J41" s="218" t="s">
        <v>2361</v>
      </c>
      <c r="K41" s="217" t="s">
        <v>2362</v>
      </c>
      <c r="L41" s="217" t="s">
        <v>2495</v>
      </c>
      <c r="M41" s="217" t="s">
        <v>348</v>
      </c>
      <c r="N41" s="217" t="s">
        <v>349</v>
      </c>
      <c r="O41" s="232"/>
      <c r="P41" s="232">
        <f>MATCH(F41,Dropdown!$B$1:$B$495,0)</f>
        <v>64</v>
      </c>
      <c r="Q41" s="232" t="str" cm="1">
        <f t="array" ref="Q41">IF(INDEX(Dropdown!$A$1:$F$1002,$P41+COLUMN(P41) - COLUMN($P41),2)=$F41,INDEX(Dropdown!$A$1:$F$1002,$P41+COLUMN(P41) - COLUMN($P41),5),"")</f>
        <v>Yes</v>
      </c>
      <c r="R41" s="232" t="str" cm="1">
        <f t="array" ref="R41">IF(INDEX(Dropdown!$A$1:$F$1002,$P41+COLUMN(Q41) - COLUMN($P41),2)=$F41,INDEX(Dropdown!$A$1:$F$1002,$P41+COLUMN(Q41) - COLUMN($P41),5),"")</f>
        <v>No</v>
      </c>
      <c r="S41" s="232" t="str" cm="1">
        <f t="array" ref="S41">IF(INDEX(Dropdown!$A$1:$F$1002,$P41+COLUMN(R41) - COLUMN($P41),2)=$F41,INDEX(Dropdown!$A$1:$F$1002,$P41+COLUMN(R41) - COLUMN($P41),5),"")</f>
        <v/>
      </c>
      <c r="T41" s="232" t="str" cm="1">
        <f t="array" ref="T41">IF(INDEX(Dropdown!$A$1:$F$1002,$P41+COLUMN(S41) - COLUMN($P41),2)=$F41,INDEX(Dropdown!$A$1:$F$1002,$P41+COLUMN(S41) - COLUMN($P41),5),"")</f>
        <v/>
      </c>
      <c r="U41" s="232" t="str" cm="1">
        <f t="array" ref="U41">IF(INDEX(Dropdown!$A$1:$F$1002,$P41+COLUMN(T41) - COLUMN($P41),2)=$F41,INDEX(Dropdown!$A$1:$F$1002,$P41+COLUMN(T41) - COLUMN($P41),5),"")</f>
        <v/>
      </c>
      <c r="V41" s="232" t="str" cm="1">
        <f t="array" ref="V41">IF(INDEX(Dropdown!$A$1:$F$1002,$P41+COLUMN(U41) - COLUMN($P41),2)=$F41,INDEX(Dropdown!$A$1:$F$1002,$P41+COLUMN(U41) - COLUMN($P41),5),"")</f>
        <v/>
      </c>
      <c r="W41" s="232" t="str" cm="1">
        <f t="array" ref="W41">IF(INDEX(Dropdown!$A$1:$F$1002,$P41+COLUMN(V41) - COLUMN($P41),2)=$F41,INDEX(Dropdown!$A$1:$F$1002,$P41+COLUMN(V41) - COLUMN($P41),5),"")</f>
        <v/>
      </c>
      <c r="X41" s="232" t="str" cm="1">
        <f t="array" ref="X41">IF(INDEX(Dropdown!$A$1:$F$1002,$P41+COLUMN(W41) - COLUMN($P41),2)=$F41,INDEX(Dropdown!$A$1:$F$1002,$P41+COLUMN(W41) - COLUMN($P41),5),"")</f>
        <v/>
      </c>
      <c r="Y41" s="232"/>
      <c r="Z41" s="232">
        <v>1</v>
      </c>
    </row>
    <row r="42" spans="1:26" ht="70.150000000000006" customHeight="1">
      <c r="A42" s="217" t="s">
        <v>55</v>
      </c>
      <c r="B42" s="217" t="s">
        <v>309</v>
      </c>
      <c r="C42" s="217" t="s">
        <v>335</v>
      </c>
      <c r="D42" s="217">
        <v>9</v>
      </c>
      <c r="E42" s="217" t="str">
        <f t="shared" si="1"/>
        <v>Enhancing Diversity9</v>
      </c>
      <c r="F42" s="217" t="s">
        <v>117</v>
      </c>
      <c r="G42" s="217" t="s">
        <v>350</v>
      </c>
      <c r="H42" s="217" t="s">
        <v>351</v>
      </c>
      <c r="I42" s="217" t="s">
        <v>352</v>
      </c>
      <c r="J42" s="218" t="s">
        <v>2363</v>
      </c>
      <c r="K42" s="217" t="s">
        <v>2364</v>
      </c>
      <c r="L42" s="217" t="s">
        <v>353</v>
      </c>
      <c r="M42" s="217" t="s">
        <v>354</v>
      </c>
      <c r="N42" s="217" t="s">
        <v>355</v>
      </c>
      <c r="O42" s="232"/>
      <c r="P42" s="232">
        <f>MATCH(F42,Dropdown!$B$1:$B$495,0)</f>
        <v>64</v>
      </c>
      <c r="Q42" s="232" t="str" cm="1">
        <f t="array" ref="Q42">IF(INDEX(Dropdown!$A$1:$F$1002,$P42+COLUMN(P42) - COLUMN($P42),2)=$F42,INDEX(Dropdown!$A$1:$F$1002,$P42+COLUMN(P42) - COLUMN($P42),5),"")</f>
        <v>Yes</v>
      </c>
      <c r="R42" s="232" t="str" cm="1">
        <f t="array" ref="R42">IF(INDEX(Dropdown!$A$1:$F$1002,$P42+COLUMN(Q42) - COLUMN($P42),2)=$F42,INDEX(Dropdown!$A$1:$F$1002,$P42+COLUMN(Q42) - COLUMN($P42),5),"")</f>
        <v>No</v>
      </c>
      <c r="S42" s="232" t="str" cm="1">
        <f t="array" ref="S42">IF(INDEX(Dropdown!$A$1:$F$1002,$P42+COLUMN(R42) - COLUMN($P42),2)=$F42,INDEX(Dropdown!$A$1:$F$1002,$P42+COLUMN(R42) - COLUMN($P42),5),"")</f>
        <v/>
      </c>
      <c r="T42" s="232" t="str" cm="1">
        <f t="array" ref="T42">IF(INDEX(Dropdown!$A$1:$F$1002,$P42+COLUMN(S42) - COLUMN($P42),2)=$F42,INDEX(Dropdown!$A$1:$F$1002,$P42+COLUMN(S42) - COLUMN($P42),5),"")</f>
        <v/>
      </c>
      <c r="U42" s="232" t="str" cm="1">
        <f t="array" ref="U42">IF(INDEX(Dropdown!$A$1:$F$1002,$P42+COLUMN(T42) - COLUMN($P42),2)=$F42,INDEX(Dropdown!$A$1:$F$1002,$P42+COLUMN(T42) - COLUMN($P42),5),"")</f>
        <v/>
      </c>
      <c r="V42" s="232" t="str" cm="1">
        <f t="array" ref="V42">IF(INDEX(Dropdown!$A$1:$F$1002,$P42+COLUMN(U42) - COLUMN($P42),2)=$F42,INDEX(Dropdown!$A$1:$F$1002,$P42+COLUMN(U42) - COLUMN($P42),5),"")</f>
        <v/>
      </c>
      <c r="W42" s="232" t="str" cm="1">
        <f t="array" ref="W42">IF(INDEX(Dropdown!$A$1:$F$1002,$P42+COLUMN(V42) - COLUMN($P42),2)=$F42,INDEX(Dropdown!$A$1:$F$1002,$P42+COLUMN(V42) - COLUMN($P42),5),"")</f>
        <v/>
      </c>
      <c r="X42" s="232" t="str" cm="1">
        <f t="array" ref="X42">IF(INDEX(Dropdown!$A$1:$F$1002,$P42+COLUMN(W42) - COLUMN($P42),2)=$F42,INDEX(Dropdown!$A$1:$F$1002,$P42+COLUMN(W42) - COLUMN($P42),5),"")</f>
        <v/>
      </c>
      <c r="Y42" s="232"/>
      <c r="Z42" s="232">
        <v>1</v>
      </c>
    </row>
    <row r="43" spans="1:26" ht="70.150000000000006" customHeight="1">
      <c r="A43" s="217" t="s">
        <v>55</v>
      </c>
      <c r="B43" s="217" t="s">
        <v>309</v>
      </c>
      <c r="C43" s="217" t="s">
        <v>335</v>
      </c>
      <c r="D43" s="217">
        <v>10</v>
      </c>
      <c r="E43" s="217" t="str">
        <f t="shared" si="1"/>
        <v>Enhancing Diversity10</v>
      </c>
      <c r="F43" s="217" t="s">
        <v>356</v>
      </c>
      <c r="G43" s="217" t="s">
        <v>357</v>
      </c>
      <c r="H43" s="217" t="s">
        <v>358</v>
      </c>
      <c r="I43" s="217" t="s">
        <v>359</v>
      </c>
      <c r="J43" s="218" t="s">
        <v>2365</v>
      </c>
      <c r="K43" s="217" t="s">
        <v>2366</v>
      </c>
      <c r="L43" s="217" t="s">
        <v>360</v>
      </c>
      <c r="M43" s="217" t="s">
        <v>361</v>
      </c>
      <c r="N43" s="217" t="s">
        <v>2496</v>
      </c>
      <c r="O43" s="232"/>
      <c r="P43" s="232">
        <f>MATCH(F43,Dropdown!$B$1:$B$495,0)</f>
        <v>77</v>
      </c>
      <c r="Q43" s="232" t="str" cm="1">
        <f t="array" ref="Q43">IF(INDEX(Dropdown!$A$1:$F$1002,$P43+COLUMN(P43) - COLUMN($P43),2)=$F43,INDEX(Dropdown!$A$1:$F$1002,$P43+COLUMN(P43) - COLUMN($P43),5),"")</f>
        <v>≥ 2 breeds</v>
      </c>
      <c r="R43" s="232" t="str" cm="1">
        <f t="array" ref="R43">IF(INDEX(Dropdown!$A$1:$F$1002,$P43+COLUMN(Q43) - COLUMN($P43),2)=$F43,INDEX(Dropdown!$A$1:$F$1002,$P43+COLUMN(Q43) - COLUMN($P43),5),"")</f>
        <v>1 breed</v>
      </c>
      <c r="S43" s="232" t="str" cm="1">
        <f t="array" ref="S43">IF(INDEX(Dropdown!$A$1:$F$1002,$P43+COLUMN(R43) - COLUMN($P43),2)=$F43,INDEX(Dropdown!$A$1:$F$1002,$P43+COLUMN(R43) - COLUMN($P43),5),"")</f>
        <v/>
      </c>
      <c r="T43" s="232" t="str" cm="1">
        <f t="array" ref="T43">IF(INDEX(Dropdown!$A$1:$F$1002,$P43+COLUMN(S43) - COLUMN($P43),2)=$F43,INDEX(Dropdown!$A$1:$F$1002,$P43+COLUMN(S43) - COLUMN($P43),5),"")</f>
        <v/>
      </c>
      <c r="U43" s="232" t="str" cm="1">
        <f t="array" ref="U43">IF(INDEX(Dropdown!$A$1:$F$1002,$P43+COLUMN(T43) - COLUMN($P43),2)=$F43,INDEX(Dropdown!$A$1:$F$1002,$P43+COLUMN(T43) - COLUMN($P43),5),"")</f>
        <v/>
      </c>
      <c r="V43" s="232" t="str" cm="1">
        <f t="array" ref="V43">IF(INDEX(Dropdown!$A$1:$F$1002,$P43+COLUMN(U43) - COLUMN($P43),2)=$F43,INDEX(Dropdown!$A$1:$F$1002,$P43+COLUMN(U43) - COLUMN($P43),5),"")</f>
        <v/>
      </c>
      <c r="W43" s="232" t="str" cm="1">
        <f t="array" ref="W43">IF(INDEX(Dropdown!$A$1:$F$1002,$P43+COLUMN(V43) - COLUMN($P43),2)=$F43,INDEX(Dropdown!$A$1:$F$1002,$P43+COLUMN(V43) - COLUMN($P43),5),"")</f>
        <v/>
      </c>
      <c r="X43" s="232" t="str" cm="1">
        <f t="array" ref="X43">IF(INDEX(Dropdown!$A$1:$F$1002,$P43+COLUMN(W43) - COLUMN($P43),2)=$F43,INDEX(Dropdown!$A$1:$F$1002,$P43+COLUMN(W43) - COLUMN($P43),5),"")</f>
        <v/>
      </c>
      <c r="Y43" s="232"/>
      <c r="Z43" s="232">
        <v>1</v>
      </c>
    </row>
    <row r="44" spans="1:26" ht="70.150000000000006" customHeight="1">
      <c r="A44" s="217" t="s">
        <v>55</v>
      </c>
      <c r="B44" s="217" t="s">
        <v>309</v>
      </c>
      <c r="C44" s="217" t="s">
        <v>335</v>
      </c>
      <c r="D44" s="217">
        <v>11</v>
      </c>
      <c r="E44" s="217" t="str">
        <f t="shared" si="1"/>
        <v>Enhancing Diversity11</v>
      </c>
      <c r="F44" s="217" t="s">
        <v>117</v>
      </c>
      <c r="G44" s="217" t="s">
        <v>362</v>
      </c>
      <c r="H44" s="217" t="s">
        <v>363</v>
      </c>
      <c r="I44" s="217" t="s">
        <v>364</v>
      </c>
      <c r="J44" s="218" t="s">
        <v>2367</v>
      </c>
      <c r="K44" s="217" t="s">
        <v>2368</v>
      </c>
      <c r="L44" s="217" t="s">
        <v>365</v>
      </c>
      <c r="M44" s="217" t="s">
        <v>366</v>
      </c>
      <c r="N44" s="217" t="s">
        <v>367</v>
      </c>
      <c r="O44" s="232"/>
      <c r="P44" s="232">
        <f>MATCH(F44,Dropdown!$B$1:$B$495,0)</f>
        <v>64</v>
      </c>
      <c r="Q44" s="232" t="str" cm="1">
        <f t="array" ref="Q44">IF(INDEX(Dropdown!$A$1:$F$1002,$P44+COLUMN(P44) - COLUMN($P44),2)=$F44,INDEX(Dropdown!$A$1:$F$1002,$P44+COLUMN(P44) - COLUMN($P44),5),"")</f>
        <v>Yes</v>
      </c>
      <c r="R44" s="232" t="str" cm="1">
        <f t="array" ref="R44">IF(INDEX(Dropdown!$A$1:$F$1002,$P44+COLUMN(Q44) - COLUMN($P44),2)=$F44,INDEX(Dropdown!$A$1:$F$1002,$P44+COLUMN(Q44) - COLUMN($P44),5),"")</f>
        <v>No</v>
      </c>
      <c r="S44" s="232" t="str" cm="1">
        <f t="array" ref="S44">IF(INDEX(Dropdown!$A$1:$F$1002,$P44+COLUMN(R44) - COLUMN($P44),2)=$F44,INDEX(Dropdown!$A$1:$F$1002,$P44+COLUMN(R44) - COLUMN($P44),5),"")</f>
        <v/>
      </c>
      <c r="T44" s="232" t="str" cm="1">
        <f t="array" ref="T44">IF(INDEX(Dropdown!$A$1:$F$1002,$P44+COLUMN(S44) - COLUMN($P44),2)=$F44,INDEX(Dropdown!$A$1:$F$1002,$P44+COLUMN(S44) - COLUMN($P44),5),"")</f>
        <v/>
      </c>
      <c r="U44" s="232" t="str" cm="1">
        <f t="array" ref="U44">IF(INDEX(Dropdown!$A$1:$F$1002,$P44+COLUMN(T44) - COLUMN($P44),2)=$F44,INDEX(Dropdown!$A$1:$F$1002,$P44+COLUMN(T44) - COLUMN($P44),5),"")</f>
        <v/>
      </c>
      <c r="V44" s="232" t="str" cm="1">
        <f t="array" ref="V44">IF(INDEX(Dropdown!$A$1:$F$1002,$P44+COLUMN(U44) - COLUMN($P44),2)=$F44,INDEX(Dropdown!$A$1:$F$1002,$P44+COLUMN(U44) - COLUMN($P44),5),"")</f>
        <v/>
      </c>
      <c r="W44" s="232" t="str" cm="1">
        <f t="array" ref="W44">IF(INDEX(Dropdown!$A$1:$F$1002,$P44+COLUMN(V44) - COLUMN($P44),2)=$F44,INDEX(Dropdown!$A$1:$F$1002,$P44+COLUMN(V44) - COLUMN($P44),5),"")</f>
        <v/>
      </c>
      <c r="X44" s="232" t="str" cm="1">
        <f t="array" ref="X44">IF(INDEX(Dropdown!$A$1:$F$1002,$P44+COLUMN(W44) - COLUMN($P44),2)=$F44,INDEX(Dropdown!$A$1:$F$1002,$P44+COLUMN(W44) - COLUMN($P44),5),"")</f>
        <v/>
      </c>
      <c r="Y44" s="232"/>
      <c r="Z44" s="232">
        <v>1</v>
      </c>
    </row>
    <row r="45" spans="1:26" ht="70.150000000000006" customHeight="1">
      <c r="A45" s="217" t="s">
        <v>55</v>
      </c>
      <c r="B45" s="217" t="s">
        <v>309</v>
      </c>
      <c r="C45" s="217" t="s">
        <v>335</v>
      </c>
      <c r="D45" s="217">
        <v>12</v>
      </c>
      <c r="E45" s="217" t="str">
        <f t="shared" si="1"/>
        <v>Enhancing Diversity12</v>
      </c>
      <c r="F45" s="217" t="s">
        <v>117</v>
      </c>
      <c r="G45" s="217" t="s">
        <v>368</v>
      </c>
      <c r="H45" s="217" t="s">
        <v>369</v>
      </c>
      <c r="I45" s="217" t="s">
        <v>370</v>
      </c>
      <c r="J45" s="218" t="s">
        <v>371</v>
      </c>
      <c r="K45" s="217" t="s">
        <v>2369</v>
      </c>
      <c r="L45" s="217" t="s">
        <v>372</v>
      </c>
      <c r="M45" s="217" t="s">
        <v>373</v>
      </c>
      <c r="N45" s="217" t="s">
        <v>374</v>
      </c>
      <c r="O45" s="232"/>
      <c r="P45" s="232">
        <f>MATCH(F45,Dropdown!$B$1:$B$495,0)</f>
        <v>64</v>
      </c>
      <c r="Q45" s="232" t="str" cm="1">
        <f t="array" ref="Q45">IF(INDEX(Dropdown!$A$1:$F$1002,$P45+COLUMN(P45) - COLUMN($P45),2)=$F45,INDEX(Dropdown!$A$1:$F$1002,$P45+COLUMN(P45) - COLUMN($P45),5),"")</f>
        <v>Yes</v>
      </c>
      <c r="R45" s="232" t="str" cm="1">
        <f t="array" ref="R45">IF(INDEX(Dropdown!$A$1:$F$1002,$P45+COLUMN(Q45) - COLUMN($P45),2)=$F45,INDEX(Dropdown!$A$1:$F$1002,$P45+COLUMN(Q45) - COLUMN($P45),5),"")</f>
        <v>No</v>
      </c>
      <c r="S45" s="232" t="str" cm="1">
        <f t="array" ref="S45">IF(INDEX(Dropdown!$A$1:$F$1002,$P45+COLUMN(R45) - COLUMN($P45),2)=$F45,INDEX(Dropdown!$A$1:$F$1002,$P45+COLUMN(R45) - COLUMN($P45),5),"")</f>
        <v/>
      </c>
      <c r="T45" s="232" t="str" cm="1">
        <f t="array" ref="T45">IF(INDEX(Dropdown!$A$1:$F$1002,$P45+COLUMN(S45) - COLUMN($P45),2)=$F45,INDEX(Dropdown!$A$1:$F$1002,$P45+COLUMN(S45) - COLUMN($P45),5),"")</f>
        <v/>
      </c>
      <c r="U45" s="232" t="str" cm="1">
        <f t="array" ref="U45">IF(INDEX(Dropdown!$A$1:$F$1002,$P45+COLUMN(T45) - COLUMN($P45),2)=$F45,INDEX(Dropdown!$A$1:$F$1002,$P45+COLUMN(T45) - COLUMN($P45),5),"")</f>
        <v/>
      </c>
      <c r="V45" s="232" t="str" cm="1">
        <f t="array" ref="V45">IF(INDEX(Dropdown!$A$1:$F$1002,$P45+COLUMN(U45) - COLUMN($P45),2)=$F45,INDEX(Dropdown!$A$1:$F$1002,$P45+COLUMN(U45) - COLUMN($P45),5),"")</f>
        <v/>
      </c>
      <c r="W45" s="232" t="str" cm="1">
        <f t="array" ref="W45">IF(INDEX(Dropdown!$A$1:$F$1002,$P45+COLUMN(V45) - COLUMN($P45),2)=$F45,INDEX(Dropdown!$A$1:$F$1002,$P45+COLUMN(V45) - COLUMN($P45),5),"")</f>
        <v/>
      </c>
      <c r="X45" s="232" t="str" cm="1">
        <f t="array" ref="X45">IF(INDEX(Dropdown!$A$1:$F$1002,$P45+COLUMN(W45) - COLUMN($P45),2)=$F45,INDEX(Dropdown!$A$1:$F$1002,$P45+COLUMN(W45) - COLUMN($P45),5),"")</f>
        <v/>
      </c>
      <c r="Y45" s="232"/>
      <c r="Z45" s="232">
        <v>1</v>
      </c>
    </row>
    <row r="46" spans="1:26" ht="70.150000000000006" customHeight="1">
      <c r="A46" s="217" t="s">
        <v>55</v>
      </c>
      <c r="B46" s="217" t="s">
        <v>309</v>
      </c>
      <c r="C46" s="217" t="s">
        <v>375</v>
      </c>
      <c r="D46" s="217">
        <v>13</v>
      </c>
      <c r="E46" s="217" t="str">
        <f t="shared" si="1"/>
        <v>Enhancing Diversity13</v>
      </c>
      <c r="F46" s="217" t="s">
        <v>376</v>
      </c>
      <c r="G46" s="217" t="s">
        <v>377</v>
      </c>
      <c r="H46" s="217" t="s">
        <v>378</v>
      </c>
      <c r="I46" s="217" t="s">
        <v>379</v>
      </c>
      <c r="J46" s="218" t="s">
        <v>380</v>
      </c>
      <c r="K46" s="217" t="s">
        <v>2370</v>
      </c>
      <c r="L46" s="217" t="s">
        <v>381</v>
      </c>
      <c r="M46" s="217" t="s">
        <v>382</v>
      </c>
      <c r="N46" s="217" t="s">
        <v>383</v>
      </c>
      <c r="O46" s="232"/>
      <c r="P46" s="232">
        <f>MATCH(F46,Dropdown!$B$1:$B$495,0)</f>
        <v>79</v>
      </c>
      <c r="Q46" s="232" t="str" cm="1">
        <f t="array" ref="Q46">IF(INDEX(Dropdown!$A$1:$F$1002,$P46+COLUMN(P46) - COLUMN($P46),2)=$F46,INDEX(Dropdown!$A$1:$F$1002,$P46+COLUMN(P46) - COLUMN($P46),5),"")</f>
        <v>≥ 3 types</v>
      </c>
      <c r="R46" s="232" t="str" cm="1">
        <f t="array" ref="R46">IF(INDEX(Dropdown!$A$1:$F$1002,$P46+COLUMN(Q46) - COLUMN($P46),2)=$F46,INDEX(Dropdown!$A$1:$F$1002,$P46+COLUMN(Q46) - COLUMN($P46),5),"")</f>
        <v>2 types</v>
      </c>
      <c r="S46" s="232" t="str" cm="1">
        <f t="array" ref="S46">IF(INDEX(Dropdown!$A$1:$F$1002,$P46+COLUMN(R46) - COLUMN($P46),2)=$F46,INDEX(Dropdown!$A$1:$F$1002,$P46+COLUMN(R46) - COLUMN($P46),5),"")</f>
        <v>1 type</v>
      </c>
      <c r="T46" s="232" t="str" cm="1">
        <f t="array" ref="T46">IF(INDEX(Dropdown!$A$1:$F$1002,$P46+COLUMN(S46) - COLUMN($P46),2)=$F46,INDEX(Dropdown!$A$1:$F$1002,$P46+COLUMN(S46) - COLUMN($P46),5),"")</f>
        <v/>
      </c>
      <c r="U46" s="232" t="str" cm="1">
        <f t="array" ref="U46">IF(INDEX(Dropdown!$A$1:$F$1002,$P46+COLUMN(T46) - COLUMN($P46),2)=$F46,INDEX(Dropdown!$A$1:$F$1002,$P46+COLUMN(T46) - COLUMN($P46),5),"")</f>
        <v/>
      </c>
      <c r="V46" s="232" t="str" cm="1">
        <f t="array" ref="V46">IF(INDEX(Dropdown!$A$1:$F$1002,$P46+COLUMN(U46) - COLUMN($P46),2)=$F46,INDEX(Dropdown!$A$1:$F$1002,$P46+COLUMN(U46) - COLUMN($P46),5),"")</f>
        <v/>
      </c>
      <c r="W46" s="232" t="str" cm="1">
        <f t="array" ref="W46">IF(INDEX(Dropdown!$A$1:$F$1002,$P46+COLUMN(V46) - COLUMN($P46),2)=$F46,INDEX(Dropdown!$A$1:$F$1002,$P46+COLUMN(V46) - COLUMN($P46),5),"")</f>
        <v/>
      </c>
      <c r="X46" s="232" t="str" cm="1">
        <f t="array" ref="X46">IF(INDEX(Dropdown!$A$1:$F$1002,$P46+COLUMN(W46) - COLUMN($P46),2)=$F46,INDEX(Dropdown!$A$1:$F$1002,$P46+COLUMN(W46) - COLUMN($P46),5),"")</f>
        <v/>
      </c>
      <c r="Y46" s="232"/>
      <c r="Z46" s="232">
        <v>1</v>
      </c>
    </row>
    <row r="47" spans="1:26" ht="70.150000000000006" customHeight="1">
      <c r="A47" s="217" t="s">
        <v>55</v>
      </c>
      <c r="B47" s="217" t="s">
        <v>309</v>
      </c>
      <c r="C47" s="217" t="s">
        <v>375</v>
      </c>
      <c r="D47" s="217">
        <v>14</v>
      </c>
      <c r="E47" s="217" t="str">
        <f t="shared" si="1"/>
        <v>Enhancing Diversity14</v>
      </c>
      <c r="F47" s="217" t="s">
        <v>384</v>
      </c>
      <c r="G47" s="217" t="s">
        <v>385</v>
      </c>
      <c r="H47" s="217" t="s">
        <v>386</v>
      </c>
      <c r="I47" s="217" t="s">
        <v>387</v>
      </c>
      <c r="J47" s="218" t="s">
        <v>388</v>
      </c>
      <c r="K47" s="217" t="s">
        <v>2371</v>
      </c>
      <c r="L47" s="217" t="s">
        <v>389</v>
      </c>
      <c r="M47" s="217" t="s">
        <v>390</v>
      </c>
      <c r="N47" s="217" t="s">
        <v>391</v>
      </c>
      <c r="O47" s="232"/>
      <c r="P47" s="232">
        <f>MATCH(F47,Dropdown!$B$1:$B$495,0)</f>
        <v>89</v>
      </c>
      <c r="Q47" s="232" t="str" cm="1">
        <f t="array" ref="Q47">IF(INDEX(Dropdown!$A$1:$F$1002,$P47+COLUMN(P47) - COLUMN($P47),2)=$F47,INDEX(Dropdown!$A$1:$F$1002,$P47+COLUMN(P47) - COLUMN($P47),5),"")</f>
        <v>Yes</v>
      </c>
      <c r="R47" s="232" t="str" cm="1">
        <f t="array" ref="R47">IF(INDEX(Dropdown!$A$1:$F$1002,$P47+COLUMN(Q47) - COLUMN($P47),2)=$F47,INDEX(Dropdown!$A$1:$F$1002,$P47+COLUMN(Q47) - COLUMN($P47),5),"")</f>
        <v>No</v>
      </c>
      <c r="S47" s="232" t="str" cm="1">
        <f t="array" ref="S47">IF(INDEX(Dropdown!$A$1:$F$1002,$P47+COLUMN(R47) - COLUMN($P47),2)=$F47,INDEX(Dropdown!$A$1:$F$1002,$P47+COLUMN(R47) - COLUMN($P47),5),"")</f>
        <v>No forage crops are sown.</v>
      </c>
      <c r="T47" s="232" t="str" cm="1">
        <f t="array" ref="T47">IF(INDEX(Dropdown!$A$1:$F$1002,$P47+COLUMN(S47) - COLUMN($P47),2)=$F47,INDEX(Dropdown!$A$1:$F$1002,$P47+COLUMN(S47) - COLUMN($P47),5),"")</f>
        <v/>
      </c>
      <c r="U47" s="232" t="str" cm="1">
        <f t="array" ref="U47">IF(INDEX(Dropdown!$A$1:$F$1002,$P47+COLUMN(T47) - COLUMN($P47),2)=$F47,INDEX(Dropdown!$A$1:$F$1002,$P47+COLUMN(T47) - COLUMN($P47),5),"")</f>
        <v/>
      </c>
      <c r="V47" s="232" t="str" cm="1">
        <f t="array" ref="V47">IF(INDEX(Dropdown!$A$1:$F$1002,$P47+COLUMN(U47) - COLUMN($P47),2)=$F47,INDEX(Dropdown!$A$1:$F$1002,$P47+COLUMN(U47) - COLUMN($P47),5),"")</f>
        <v/>
      </c>
      <c r="W47" s="232" t="str" cm="1">
        <f t="array" ref="W47">IF(INDEX(Dropdown!$A$1:$F$1002,$P47+COLUMN(V47) - COLUMN($P47),2)=$F47,INDEX(Dropdown!$A$1:$F$1002,$P47+COLUMN(V47) - COLUMN($P47),5),"")</f>
        <v/>
      </c>
      <c r="X47" s="232" t="str" cm="1">
        <f t="array" ref="X47">IF(INDEX(Dropdown!$A$1:$F$1002,$P47+COLUMN(W47) - COLUMN($P47),2)=$F47,INDEX(Dropdown!$A$1:$F$1002,$P47+COLUMN(W47) - COLUMN($P47),5),"")</f>
        <v/>
      </c>
      <c r="Y47" s="232"/>
      <c r="Z47" s="232">
        <v>1</v>
      </c>
    </row>
    <row r="48" spans="1:26" ht="70.150000000000006" customHeight="1">
      <c r="A48" s="217" t="s">
        <v>55</v>
      </c>
      <c r="B48" s="217" t="s">
        <v>309</v>
      </c>
      <c r="C48" s="217" t="s">
        <v>375</v>
      </c>
      <c r="D48" s="217">
        <v>15</v>
      </c>
      <c r="E48" s="217" t="str">
        <f t="shared" si="1"/>
        <v>Enhancing Diversity15</v>
      </c>
      <c r="F48" s="217" t="s">
        <v>384</v>
      </c>
      <c r="G48" s="217" t="s">
        <v>2637</v>
      </c>
      <c r="H48" s="217" t="s">
        <v>2638</v>
      </c>
      <c r="I48" s="217" t="s">
        <v>2372</v>
      </c>
      <c r="J48" s="218" t="s">
        <v>2373</v>
      </c>
      <c r="K48" s="217" t="s">
        <v>2374</v>
      </c>
      <c r="L48" s="217" t="s">
        <v>2497</v>
      </c>
      <c r="M48" s="217" t="s">
        <v>392</v>
      </c>
      <c r="N48" s="217" t="s">
        <v>393</v>
      </c>
      <c r="O48" s="232"/>
      <c r="P48" s="232">
        <f>MATCH(F48,Dropdown!$B$1:$B$495,0)</f>
        <v>89</v>
      </c>
      <c r="Q48" s="232" t="str" cm="1">
        <f t="array" ref="Q48">IF(INDEX(Dropdown!$A$1:$F$1002,$P48+COLUMN(P48) - COLUMN($P48),2)=$F48,INDEX(Dropdown!$A$1:$F$1002,$P48+COLUMN(P48) - COLUMN($P48),5),"")</f>
        <v>Yes</v>
      </c>
      <c r="R48" s="232" t="str" cm="1">
        <f t="array" ref="R48">IF(INDEX(Dropdown!$A$1:$F$1002,$P48+COLUMN(Q48) - COLUMN($P48),2)=$F48,INDEX(Dropdown!$A$1:$F$1002,$P48+COLUMN(Q48) - COLUMN($P48),5),"")</f>
        <v>No</v>
      </c>
      <c r="S48" s="232" t="str" cm="1">
        <f t="array" ref="S48">IF(INDEX(Dropdown!$A$1:$F$1002,$P48+COLUMN(R48) - COLUMN($P48),2)=$F48,INDEX(Dropdown!$A$1:$F$1002,$P48+COLUMN(R48) - COLUMN($P48),5),"")</f>
        <v>No forage crops are sown.</v>
      </c>
      <c r="T48" s="232" t="str" cm="1">
        <f t="array" ref="T48">IF(INDEX(Dropdown!$A$1:$F$1002,$P48+COLUMN(S48) - COLUMN($P48),2)=$F48,INDEX(Dropdown!$A$1:$F$1002,$P48+COLUMN(S48) - COLUMN($P48),5),"")</f>
        <v/>
      </c>
      <c r="U48" s="232" t="str" cm="1">
        <f t="array" ref="U48">IF(INDEX(Dropdown!$A$1:$F$1002,$P48+COLUMN(T48) - COLUMN($P48),2)=$F48,INDEX(Dropdown!$A$1:$F$1002,$P48+COLUMN(T48) - COLUMN($P48),5),"")</f>
        <v/>
      </c>
      <c r="V48" s="232" t="str" cm="1">
        <f t="array" ref="V48">IF(INDEX(Dropdown!$A$1:$F$1002,$P48+COLUMN(U48) - COLUMN($P48),2)=$F48,INDEX(Dropdown!$A$1:$F$1002,$P48+COLUMN(U48) - COLUMN($P48),5),"")</f>
        <v/>
      </c>
      <c r="W48" s="232" t="str" cm="1">
        <f t="array" ref="W48">IF(INDEX(Dropdown!$A$1:$F$1002,$P48+COLUMN(V48) - COLUMN($P48),2)=$F48,INDEX(Dropdown!$A$1:$F$1002,$P48+COLUMN(V48) - COLUMN($P48),5),"")</f>
        <v/>
      </c>
      <c r="X48" s="232" t="str" cm="1">
        <f t="array" ref="X48">IF(INDEX(Dropdown!$A$1:$F$1002,$P48+COLUMN(W48) - COLUMN($P48),2)=$F48,INDEX(Dropdown!$A$1:$F$1002,$P48+COLUMN(W48) - COLUMN($P48),5),"")</f>
        <v/>
      </c>
      <c r="Y48" s="232"/>
      <c r="Z48" s="232">
        <v>1</v>
      </c>
    </row>
    <row r="49" spans="1:26" ht="70.150000000000006" customHeight="1">
      <c r="A49" s="217" t="s">
        <v>55</v>
      </c>
      <c r="B49" s="217" t="s">
        <v>309</v>
      </c>
      <c r="C49" s="217" t="s">
        <v>394</v>
      </c>
      <c r="D49" s="217">
        <v>16</v>
      </c>
      <c r="E49" s="217" t="str">
        <f t="shared" si="1"/>
        <v>Enhancing Diversity16</v>
      </c>
      <c r="F49" s="217" t="s">
        <v>117</v>
      </c>
      <c r="G49" s="217" t="s">
        <v>395</v>
      </c>
      <c r="H49" s="217" t="s">
        <v>396</v>
      </c>
      <c r="I49" s="217" t="s">
        <v>2375</v>
      </c>
      <c r="J49" s="218" t="s">
        <v>397</v>
      </c>
      <c r="K49" s="217" t="s">
        <v>2376</v>
      </c>
      <c r="L49" s="217" t="s">
        <v>398</v>
      </c>
      <c r="M49" s="217" t="s">
        <v>399</v>
      </c>
      <c r="N49" s="217" t="s">
        <v>400</v>
      </c>
      <c r="O49" s="232"/>
      <c r="P49" s="232">
        <f>MATCH(F49,Dropdown!$B$1:$B$495,0)</f>
        <v>64</v>
      </c>
      <c r="Q49" s="232" t="str" cm="1">
        <f t="array" ref="Q49">IF(INDEX(Dropdown!$A$1:$F$1002,$P49+COLUMN(P49) - COLUMN($P49),2)=$F49,INDEX(Dropdown!$A$1:$F$1002,$P49+COLUMN(P49) - COLUMN($P49),5),"")</f>
        <v>Yes</v>
      </c>
      <c r="R49" s="232" t="str" cm="1">
        <f t="array" ref="R49">IF(INDEX(Dropdown!$A$1:$F$1002,$P49+COLUMN(Q49) - COLUMN($P49),2)=$F49,INDEX(Dropdown!$A$1:$F$1002,$P49+COLUMN(Q49) - COLUMN($P49),5),"")</f>
        <v>No</v>
      </c>
      <c r="S49" s="232" t="str" cm="1">
        <f t="array" ref="S49">IF(INDEX(Dropdown!$A$1:$F$1002,$P49+COLUMN(R49) - COLUMN($P49),2)=$F49,INDEX(Dropdown!$A$1:$F$1002,$P49+COLUMN(R49) - COLUMN($P49),5),"")</f>
        <v/>
      </c>
      <c r="T49" s="232" t="str" cm="1">
        <f t="array" ref="T49">IF(INDEX(Dropdown!$A$1:$F$1002,$P49+COLUMN(S49) - COLUMN($P49),2)=$F49,INDEX(Dropdown!$A$1:$F$1002,$P49+COLUMN(S49) - COLUMN($P49),5),"")</f>
        <v/>
      </c>
      <c r="U49" s="232" t="str" cm="1">
        <f t="array" ref="U49">IF(INDEX(Dropdown!$A$1:$F$1002,$P49+COLUMN(T49) - COLUMN($P49),2)=$F49,INDEX(Dropdown!$A$1:$F$1002,$P49+COLUMN(T49) - COLUMN($P49),5),"")</f>
        <v/>
      </c>
      <c r="V49" s="232" t="str" cm="1">
        <f t="array" ref="V49">IF(INDEX(Dropdown!$A$1:$F$1002,$P49+COLUMN(U49) - COLUMN($P49),2)=$F49,INDEX(Dropdown!$A$1:$F$1002,$P49+COLUMN(U49) - COLUMN($P49),5),"")</f>
        <v/>
      </c>
      <c r="W49" s="232" t="str" cm="1">
        <f t="array" ref="W49">IF(INDEX(Dropdown!$A$1:$F$1002,$P49+COLUMN(V49) - COLUMN($P49),2)=$F49,INDEX(Dropdown!$A$1:$F$1002,$P49+COLUMN(V49) - COLUMN($P49),5),"")</f>
        <v/>
      </c>
      <c r="X49" s="232" t="str" cm="1">
        <f t="array" ref="X49">IF(INDEX(Dropdown!$A$1:$F$1002,$P49+COLUMN(W49) - COLUMN($P49),2)=$F49,INDEX(Dropdown!$A$1:$F$1002,$P49+COLUMN(W49) - COLUMN($P49),5),"")</f>
        <v/>
      </c>
      <c r="Y49" s="232"/>
      <c r="Z49" s="232">
        <v>1</v>
      </c>
    </row>
    <row r="50" spans="1:26" ht="70.150000000000006" customHeight="1">
      <c r="A50" s="217" t="s">
        <v>55</v>
      </c>
      <c r="B50" s="217" t="s">
        <v>309</v>
      </c>
      <c r="C50" s="217" t="s">
        <v>394</v>
      </c>
      <c r="D50" s="217">
        <v>17</v>
      </c>
      <c r="E50" s="217" t="str">
        <f t="shared" si="1"/>
        <v>Enhancing Diversity17</v>
      </c>
      <c r="F50" s="217" t="s">
        <v>401</v>
      </c>
      <c r="G50" s="217" t="s">
        <v>402</v>
      </c>
      <c r="H50" s="217" t="s">
        <v>2377</v>
      </c>
      <c r="I50" s="217" t="s">
        <v>2378</v>
      </c>
      <c r="J50" s="218" t="s">
        <v>2379</v>
      </c>
      <c r="K50" s="217" t="s">
        <v>2380</v>
      </c>
      <c r="L50" s="217" t="s">
        <v>403</v>
      </c>
      <c r="M50" s="217" t="s">
        <v>404</v>
      </c>
      <c r="N50" s="217" t="s">
        <v>405</v>
      </c>
      <c r="O50" s="232"/>
      <c r="P50" s="232">
        <f>MATCH(F50,Dropdown!$B$1:$B$495,0)</f>
        <v>82</v>
      </c>
      <c r="Q50" s="232" t="str" cm="1">
        <f t="array" ref="Q50">IF(INDEX(Dropdown!$A$1:$F$1002,$P50+COLUMN(P50) - COLUMN($P50),2)=$F50,INDEX(Dropdown!$A$1:$F$1002,$P50+COLUMN(P50) - COLUMN($P50),5),"")</f>
        <v xml:space="preserve">≥ 10 species </v>
      </c>
      <c r="R50" s="232" t="str" cm="1">
        <f t="array" ref="R50">IF(INDEX(Dropdown!$A$1:$F$1002,$P50+COLUMN(Q50) - COLUMN($P50),2)=$F50,INDEX(Dropdown!$A$1:$F$1002,$P50+COLUMN(Q50) - COLUMN($P50),5),"")</f>
        <v xml:space="preserve">Between 10 and 5 species </v>
      </c>
      <c r="S50" s="232" t="str" cm="1">
        <f t="array" ref="S50">IF(INDEX(Dropdown!$A$1:$F$1002,$P50+COLUMN(R50) - COLUMN($P50),2)=$F50,INDEX(Dropdown!$A$1:$F$1002,$P50+COLUMN(R50) - COLUMN($P50),5),"")</f>
        <v>Between 5 and 3 species</v>
      </c>
      <c r="T50" s="232" t="str" cm="1">
        <f t="array" ref="T50">IF(INDEX(Dropdown!$A$1:$F$1002,$P50+COLUMN(S50) - COLUMN($P50),2)=$F50,INDEX(Dropdown!$A$1:$F$1002,$P50+COLUMN(S50) - COLUMN($P50),5),"")</f>
        <v>Less than 3 species</v>
      </c>
      <c r="U50" s="232" t="str" cm="1">
        <f t="array" ref="U50">IF(INDEX(Dropdown!$A$1:$F$1002,$P50+COLUMN(T50) - COLUMN($P50),2)=$F50,INDEX(Dropdown!$A$1:$F$1002,$P50+COLUMN(T50) - COLUMN($P50),5),"")</f>
        <v/>
      </c>
      <c r="V50" s="232" t="str" cm="1">
        <f t="array" ref="V50">IF(INDEX(Dropdown!$A$1:$F$1002,$P50+COLUMN(U50) - COLUMN($P50),2)=$F50,INDEX(Dropdown!$A$1:$F$1002,$P50+COLUMN(U50) - COLUMN($P50),5),"")</f>
        <v/>
      </c>
      <c r="W50" s="232" t="str" cm="1">
        <f t="array" ref="W50">IF(INDEX(Dropdown!$A$1:$F$1002,$P50+COLUMN(V50) - COLUMN($P50),2)=$F50,INDEX(Dropdown!$A$1:$F$1002,$P50+COLUMN(V50) - COLUMN($P50),5),"")</f>
        <v/>
      </c>
      <c r="X50" s="232" t="str" cm="1">
        <f t="array" ref="X50">IF(INDEX(Dropdown!$A$1:$F$1002,$P50+COLUMN(W50) - COLUMN($P50),2)=$F50,INDEX(Dropdown!$A$1:$F$1002,$P50+COLUMN(W50) - COLUMN($P50),5),"")</f>
        <v/>
      </c>
      <c r="Y50" s="232"/>
      <c r="Z50" s="232">
        <v>1</v>
      </c>
    </row>
    <row r="51" spans="1:26" ht="70.150000000000006" customHeight="1">
      <c r="A51" s="217" t="s">
        <v>55</v>
      </c>
      <c r="B51" s="217" t="s">
        <v>406</v>
      </c>
      <c r="C51" s="217" t="s">
        <v>407</v>
      </c>
      <c r="D51" s="217">
        <v>18</v>
      </c>
      <c r="E51" s="217" t="str">
        <f t="shared" si="1"/>
        <v>Enhancing Diversity18</v>
      </c>
      <c r="F51" s="217" t="s">
        <v>117</v>
      </c>
      <c r="G51" s="217" t="s">
        <v>408</v>
      </c>
      <c r="H51" s="217" t="s">
        <v>2255</v>
      </c>
      <c r="I51" s="217" t="s">
        <v>409</v>
      </c>
      <c r="J51" s="218" t="s">
        <v>410</v>
      </c>
      <c r="K51" s="217" t="s">
        <v>2381</v>
      </c>
      <c r="L51" s="217" t="s">
        <v>411</v>
      </c>
      <c r="M51" s="217" t="s">
        <v>412</v>
      </c>
      <c r="N51" s="217" t="s">
        <v>413</v>
      </c>
      <c r="O51" s="232"/>
      <c r="P51" s="232">
        <f>MATCH(F51,Dropdown!$B$1:$B$495,0)</f>
        <v>64</v>
      </c>
      <c r="Q51" s="232" t="str" cm="1">
        <f t="array" ref="Q51">IF(INDEX(Dropdown!$A$1:$F$1002,$P51+COLUMN(P51) - COLUMN($P51),2)=$F51,INDEX(Dropdown!$A$1:$F$1002,$P51+COLUMN(P51) - COLUMN($P51),5),"")</f>
        <v>Yes</v>
      </c>
      <c r="R51" s="232" t="str" cm="1">
        <f t="array" ref="R51">IF(INDEX(Dropdown!$A$1:$F$1002,$P51+COLUMN(Q51) - COLUMN($P51),2)=$F51,INDEX(Dropdown!$A$1:$F$1002,$P51+COLUMN(Q51) - COLUMN($P51),5),"")</f>
        <v>No</v>
      </c>
      <c r="S51" s="232" t="str" cm="1">
        <f t="array" ref="S51">IF(INDEX(Dropdown!$A$1:$F$1002,$P51+COLUMN(R51) - COLUMN($P51),2)=$F51,INDEX(Dropdown!$A$1:$F$1002,$P51+COLUMN(R51) - COLUMN($P51),5),"")</f>
        <v/>
      </c>
      <c r="T51" s="232" t="str" cm="1">
        <f t="array" ref="T51">IF(INDEX(Dropdown!$A$1:$F$1002,$P51+COLUMN(S51) - COLUMN($P51),2)=$F51,INDEX(Dropdown!$A$1:$F$1002,$P51+COLUMN(S51) - COLUMN($P51),5),"")</f>
        <v/>
      </c>
      <c r="U51" s="232" t="str" cm="1">
        <f t="array" ref="U51">IF(INDEX(Dropdown!$A$1:$F$1002,$P51+COLUMN(T51) - COLUMN($P51),2)=$F51,INDEX(Dropdown!$A$1:$F$1002,$P51+COLUMN(T51) - COLUMN($P51),5),"")</f>
        <v/>
      </c>
      <c r="V51" s="232" t="str" cm="1">
        <f t="array" ref="V51">IF(INDEX(Dropdown!$A$1:$F$1002,$P51+COLUMN(U51) - COLUMN($P51),2)=$F51,INDEX(Dropdown!$A$1:$F$1002,$P51+COLUMN(U51) - COLUMN($P51),5),"")</f>
        <v/>
      </c>
      <c r="W51" s="232" t="str" cm="1">
        <f t="array" ref="W51">IF(INDEX(Dropdown!$A$1:$F$1002,$P51+COLUMN(V51) - COLUMN($P51),2)=$F51,INDEX(Dropdown!$A$1:$F$1002,$P51+COLUMN(V51) - COLUMN($P51),5),"")</f>
        <v/>
      </c>
      <c r="X51" s="232" t="str" cm="1">
        <f t="array" ref="X51">IF(INDEX(Dropdown!$A$1:$F$1002,$P51+COLUMN(W51) - COLUMN($P51),2)=$F51,INDEX(Dropdown!$A$1:$F$1002,$P51+COLUMN(W51) - COLUMN($P51),5),"")</f>
        <v/>
      </c>
      <c r="Y51" s="232"/>
      <c r="Z51" s="232">
        <v>1</v>
      </c>
    </row>
    <row r="52" spans="1:26" ht="70.150000000000006" customHeight="1">
      <c r="A52" s="217" t="s">
        <v>55</v>
      </c>
      <c r="B52" s="217" t="s">
        <v>406</v>
      </c>
      <c r="C52" s="217" t="s">
        <v>414</v>
      </c>
      <c r="D52" s="217">
        <v>19</v>
      </c>
      <c r="E52" s="217" t="str">
        <f t="shared" si="1"/>
        <v>Enhancing Diversity19</v>
      </c>
      <c r="F52" s="217" t="s">
        <v>117</v>
      </c>
      <c r="G52" s="217" t="s">
        <v>416</v>
      </c>
      <c r="H52" s="217" t="s">
        <v>417</v>
      </c>
      <c r="I52" s="217" t="s">
        <v>2382</v>
      </c>
      <c r="J52" s="218" t="s">
        <v>418</v>
      </c>
      <c r="K52" s="217" t="s">
        <v>2383</v>
      </c>
      <c r="L52" s="217" t="s">
        <v>419</v>
      </c>
      <c r="M52" s="217" t="s">
        <v>420</v>
      </c>
      <c r="N52" s="217" t="s">
        <v>421</v>
      </c>
      <c r="O52" s="232"/>
      <c r="P52" s="232">
        <f>MATCH(F52,Dropdown!$B$1:$B$495,0)</f>
        <v>64</v>
      </c>
      <c r="Q52" s="232" t="str" cm="1">
        <f t="array" ref="Q52">IF(INDEX(Dropdown!$A$1:$F$1002,$P52+COLUMN(P52) - COLUMN($P52),2)=$F52,INDEX(Dropdown!$A$1:$F$1002,$P52+COLUMN(P52) - COLUMN($P52),5),"")</f>
        <v>Yes</v>
      </c>
      <c r="R52" s="232" t="str" cm="1">
        <f t="array" ref="R52">IF(INDEX(Dropdown!$A$1:$F$1002,$P52+COLUMN(Q52) - COLUMN($P52),2)=$F52,INDEX(Dropdown!$A$1:$F$1002,$P52+COLUMN(Q52) - COLUMN($P52),5),"")</f>
        <v>No</v>
      </c>
      <c r="S52" s="232" t="str" cm="1">
        <f t="array" ref="S52">IF(INDEX(Dropdown!$A$1:$F$1002,$P52+COLUMN(R52) - COLUMN($P52),2)=$F52,INDEX(Dropdown!$A$1:$F$1002,$P52+COLUMN(R52) - COLUMN($P52),5),"")</f>
        <v/>
      </c>
      <c r="T52" s="232" t="str" cm="1">
        <f t="array" ref="T52">IF(INDEX(Dropdown!$A$1:$F$1002,$P52+COLUMN(S52) - COLUMN($P52),2)=$F52,INDEX(Dropdown!$A$1:$F$1002,$P52+COLUMN(S52) - COLUMN($P52),5),"")</f>
        <v/>
      </c>
      <c r="U52" s="232" t="str" cm="1">
        <f t="array" ref="U52">IF(INDEX(Dropdown!$A$1:$F$1002,$P52+COLUMN(T52) - COLUMN($P52),2)=$F52,INDEX(Dropdown!$A$1:$F$1002,$P52+COLUMN(T52) - COLUMN($P52),5),"")</f>
        <v/>
      </c>
      <c r="V52" s="232" t="str" cm="1">
        <f t="array" ref="V52">IF(INDEX(Dropdown!$A$1:$F$1002,$P52+COLUMN(U52) - COLUMN($P52),2)=$F52,INDEX(Dropdown!$A$1:$F$1002,$P52+COLUMN(U52) - COLUMN($P52),5),"")</f>
        <v/>
      </c>
      <c r="W52" s="232" t="str" cm="1">
        <f t="array" ref="W52">IF(INDEX(Dropdown!$A$1:$F$1002,$P52+COLUMN(V52) - COLUMN($P52),2)=$F52,INDEX(Dropdown!$A$1:$F$1002,$P52+COLUMN(V52) - COLUMN($P52),5),"")</f>
        <v/>
      </c>
      <c r="X52" s="232" t="str" cm="1">
        <f t="array" ref="X52">IF(INDEX(Dropdown!$A$1:$F$1002,$P52+COLUMN(W52) - COLUMN($P52),2)=$F52,INDEX(Dropdown!$A$1:$F$1002,$P52+COLUMN(W52) - COLUMN($P52),5),"")</f>
        <v/>
      </c>
      <c r="Y52" s="232"/>
      <c r="Z52" s="232">
        <v>1</v>
      </c>
    </row>
    <row r="53" spans="1:26" ht="70.150000000000006" customHeight="1">
      <c r="A53" s="217" t="s">
        <v>55</v>
      </c>
      <c r="B53" s="217" t="s">
        <v>406</v>
      </c>
      <c r="C53" s="217" t="s">
        <v>414</v>
      </c>
      <c r="D53" s="217">
        <v>20</v>
      </c>
      <c r="E53" s="217" t="str">
        <f t="shared" ref="E53:E84" si="2">A53&amp;D53</f>
        <v>Enhancing Diversity20</v>
      </c>
      <c r="F53" s="217" t="s">
        <v>117</v>
      </c>
      <c r="G53" s="217" t="s">
        <v>422</v>
      </c>
      <c r="H53" s="217" t="s">
        <v>423</v>
      </c>
      <c r="I53" s="217" t="s">
        <v>2384</v>
      </c>
      <c r="J53" s="218" t="s">
        <v>424</v>
      </c>
      <c r="K53" s="217" t="s">
        <v>2385</v>
      </c>
      <c r="L53" s="217" t="s">
        <v>425</v>
      </c>
      <c r="M53" s="217" t="s">
        <v>426</v>
      </c>
      <c r="N53" s="217" t="s">
        <v>427</v>
      </c>
      <c r="O53" s="232"/>
      <c r="P53" s="232">
        <f>MATCH(F53,Dropdown!$B$1:$B$495,0)</f>
        <v>64</v>
      </c>
      <c r="Q53" s="232" t="str" cm="1">
        <f t="array" ref="Q53">IF(INDEX(Dropdown!$A$1:$F$1002,$P53+COLUMN(P53) - COLUMN($P53),2)=$F53,INDEX(Dropdown!$A$1:$F$1002,$P53+COLUMN(P53) - COLUMN($P53),5),"")</f>
        <v>Yes</v>
      </c>
      <c r="R53" s="232" t="str" cm="1">
        <f t="array" ref="R53">IF(INDEX(Dropdown!$A$1:$F$1002,$P53+COLUMN(Q53) - COLUMN($P53),2)=$F53,INDEX(Dropdown!$A$1:$F$1002,$P53+COLUMN(Q53) - COLUMN($P53),5),"")</f>
        <v>No</v>
      </c>
      <c r="S53" s="232" t="str" cm="1">
        <f t="array" ref="S53">IF(INDEX(Dropdown!$A$1:$F$1002,$P53+COLUMN(R53) - COLUMN($P53),2)=$F53,INDEX(Dropdown!$A$1:$F$1002,$P53+COLUMN(R53) - COLUMN($P53),5),"")</f>
        <v/>
      </c>
      <c r="T53" s="232" t="str" cm="1">
        <f t="array" ref="T53">IF(INDEX(Dropdown!$A$1:$F$1002,$P53+COLUMN(S53) - COLUMN($P53),2)=$F53,INDEX(Dropdown!$A$1:$F$1002,$P53+COLUMN(S53) - COLUMN($P53),5),"")</f>
        <v/>
      </c>
      <c r="U53" s="232" t="str" cm="1">
        <f t="array" ref="U53">IF(INDEX(Dropdown!$A$1:$F$1002,$P53+COLUMN(T53) - COLUMN($P53),2)=$F53,INDEX(Dropdown!$A$1:$F$1002,$P53+COLUMN(T53) - COLUMN($P53),5),"")</f>
        <v/>
      </c>
      <c r="V53" s="232" t="str" cm="1">
        <f t="array" ref="V53">IF(INDEX(Dropdown!$A$1:$F$1002,$P53+COLUMN(U53) - COLUMN($P53),2)=$F53,INDEX(Dropdown!$A$1:$F$1002,$P53+COLUMN(U53) - COLUMN($P53),5),"")</f>
        <v/>
      </c>
      <c r="W53" s="232" t="str" cm="1">
        <f t="array" ref="W53">IF(INDEX(Dropdown!$A$1:$F$1002,$P53+COLUMN(V53) - COLUMN($P53),2)=$F53,INDEX(Dropdown!$A$1:$F$1002,$P53+COLUMN(V53) - COLUMN($P53),5),"")</f>
        <v/>
      </c>
      <c r="X53" s="232" t="str" cm="1">
        <f t="array" ref="X53">IF(INDEX(Dropdown!$A$1:$F$1002,$P53+COLUMN(W53) - COLUMN($P53),2)=$F53,INDEX(Dropdown!$A$1:$F$1002,$P53+COLUMN(W53) - COLUMN($P53),5),"")</f>
        <v/>
      </c>
      <c r="Y53" s="232"/>
      <c r="Z53" s="232">
        <v>1</v>
      </c>
    </row>
    <row r="54" spans="1:26" ht="70.150000000000006" customHeight="1">
      <c r="A54" s="217" t="s">
        <v>55</v>
      </c>
      <c r="B54" s="217" t="s">
        <v>428</v>
      </c>
      <c r="C54" s="217" t="s">
        <v>429</v>
      </c>
      <c r="D54" s="217">
        <v>21</v>
      </c>
      <c r="E54" s="217" t="str">
        <f t="shared" si="2"/>
        <v>Enhancing Diversity21</v>
      </c>
      <c r="F54" s="217" t="s">
        <v>117</v>
      </c>
      <c r="G54" s="217" t="s">
        <v>2639</v>
      </c>
      <c r="H54" s="217" t="s">
        <v>2386</v>
      </c>
      <c r="I54" s="217" t="s">
        <v>2387</v>
      </c>
      <c r="J54" s="218" t="s">
        <v>2388</v>
      </c>
      <c r="K54" s="217" t="s">
        <v>2389</v>
      </c>
      <c r="L54" s="217" t="s">
        <v>2498</v>
      </c>
      <c r="M54" s="217" t="s">
        <v>430</v>
      </c>
      <c r="N54" s="217" t="s">
        <v>2499</v>
      </c>
      <c r="O54" s="232"/>
      <c r="P54" s="232">
        <f>MATCH(F54,Dropdown!$B$1:$B$495,0)</f>
        <v>64</v>
      </c>
      <c r="Q54" s="232" t="str" cm="1">
        <f t="array" ref="Q54">IF(INDEX(Dropdown!$A$1:$F$1002,$P54+COLUMN(P54) - COLUMN($P54),2)=$F54,INDEX(Dropdown!$A$1:$F$1002,$P54+COLUMN(P54) - COLUMN($P54),5),"")</f>
        <v>Yes</v>
      </c>
      <c r="R54" s="232" t="str" cm="1">
        <f t="array" ref="R54">IF(INDEX(Dropdown!$A$1:$F$1002,$P54+COLUMN(Q54) - COLUMN($P54),2)=$F54,INDEX(Dropdown!$A$1:$F$1002,$P54+COLUMN(Q54) - COLUMN($P54),5),"")</f>
        <v>No</v>
      </c>
      <c r="S54" s="232" t="str" cm="1">
        <f t="array" ref="S54">IF(INDEX(Dropdown!$A$1:$F$1002,$P54+COLUMN(R54) - COLUMN($P54),2)=$F54,INDEX(Dropdown!$A$1:$F$1002,$P54+COLUMN(R54) - COLUMN($P54),5),"")</f>
        <v/>
      </c>
      <c r="T54" s="232" t="str" cm="1">
        <f t="array" ref="T54">IF(INDEX(Dropdown!$A$1:$F$1002,$P54+COLUMN(S54) - COLUMN($P54),2)=$F54,INDEX(Dropdown!$A$1:$F$1002,$P54+COLUMN(S54) - COLUMN($P54),5),"")</f>
        <v/>
      </c>
      <c r="U54" s="232" t="str" cm="1">
        <f t="array" ref="U54">IF(INDEX(Dropdown!$A$1:$F$1002,$P54+COLUMN(T54) - COLUMN($P54),2)=$F54,INDEX(Dropdown!$A$1:$F$1002,$P54+COLUMN(T54) - COLUMN($P54),5),"")</f>
        <v/>
      </c>
      <c r="V54" s="232" t="str" cm="1">
        <f t="array" ref="V54">IF(INDEX(Dropdown!$A$1:$F$1002,$P54+COLUMN(U54) - COLUMN($P54),2)=$F54,INDEX(Dropdown!$A$1:$F$1002,$P54+COLUMN(U54) - COLUMN($P54),5),"")</f>
        <v/>
      </c>
      <c r="W54" s="232" t="str" cm="1">
        <f t="array" ref="W54">IF(INDEX(Dropdown!$A$1:$F$1002,$P54+COLUMN(V54) - COLUMN($P54),2)=$F54,INDEX(Dropdown!$A$1:$F$1002,$P54+COLUMN(V54) - COLUMN($P54),5),"")</f>
        <v/>
      </c>
      <c r="X54" s="232" t="str" cm="1">
        <f t="array" ref="X54">IF(INDEX(Dropdown!$A$1:$F$1002,$P54+COLUMN(W54) - COLUMN($P54),2)=$F54,INDEX(Dropdown!$A$1:$F$1002,$P54+COLUMN(W54) - COLUMN($P54),5),"")</f>
        <v/>
      </c>
      <c r="Y54" s="232"/>
      <c r="Z54" s="232">
        <v>1</v>
      </c>
    </row>
    <row r="55" spans="1:26" ht="70.150000000000006" customHeight="1">
      <c r="A55" s="219" t="s">
        <v>59</v>
      </c>
      <c r="B55" s="220" t="s">
        <v>431</v>
      </c>
      <c r="C55" s="221" t="s">
        <v>432</v>
      </c>
      <c r="D55" s="219">
        <v>1</v>
      </c>
      <c r="E55" s="219" t="str">
        <f t="shared" si="2"/>
        <v>Reducing Pollution1</v>
      </c>
      <c r="F55" s="221" t="s">
        <v>433</v>
      </c>
      <c r="G55" s="220" t="s">
        <v>434</v>
      </c>
      <c r="H55" s="220" t="s">
        <v>435</v>
      </c>
      <c r="I55" s="220" t="s">
        <v>2390</v>
      </c>
      <c r="J55" s="240" t="s">
        <v>436</v>
      </c>
      <c r="K55" s="220" t="s">
        <v>437</v>
      </c>
      <c r="L55" s="220" t="s">
        <v>438</v>
      </c>
      <c r="M55" s="220" t="s">
        <v>439</v>
      </c>
      <c r="N55" s="220" t="s">
        <v>440</v>
      </c>
      <c r="O55" s="222"/>
      <c r="P55" s="222">
        <f>MATCH(F55,Dropdown!$B$1:$B$495,0)</f>
        <v>92</v>
      </c>
      <c r="Q55" s="222" t="str" cm="1">
        <f t="array" ref="Q55">IF(INDEX(Dropdown!$A$1:$F$1002,$P55+COLUMN(P55) - COLUMN($P55),2)=$F55,INDEX(Dropdown!$A$1:$F$1002,$P55+COLUMN(P55) - COLUMN($P55),5),"")</f>
        <v>Late winter/early spring</v>
      </c>
      <c r="R55" s="222" t="str" cm="1">
        <f t="array" ref="R55">IF(INDEX(Dropdown!$A$1:$F$1002,$P55+COLUMN(Q55) - COLUMN($P55),2)=$F55,INDEX(Dropdown!$A$1:$F$1002,$P55+COLUMN(Q55) - COLUMN($P55),5),"")</f>
        <v>Autumn</v>
      </c>
      <c r="S55" s="222" t="str" cm="1">
        <f t="array" ref="S55">IF(INDEX(Dropdown!$A$1:$F$1002,$P55+COLUMN(R55) - COLUMN($P55),2)=$F55,INDEX(Dropdown!$A$1:$F$1002,$P55+COLUMN(R55) - COLUMN($P55),5),"")</f>
        <v>N/A</v>
      </c>
      <c r="T55" s="222" t="str" cm="1">
        <f t="array" ref="T55">IF(INDEX(Dropdown!$A$1:$F$1002,$P55+COLUMN(S55) - COLUMN($P55),2)=$F55,INDEX(Dropdown!$A$1:$F$1002,$P55+COLUMN(S55) - COLUMN($P55),5),"")</f>
        <v/>
      </c>
      <c r="U55" s="222" t="str" cm="1">
        <f t="array" ref="U55">IF(INDEX(Dropdown!$A$1:$F$1002,$P55+COLUMN(T55) - COLUMN($P55),2)=$F55,INDEX(Dropdown!$A$1:$F$1002,$P55+COLUMN(T55) - COLUMN($P55),5),"")</f>
        <v/>
      </c>
      <c r="V55" s="222" t="str" cm="1">
        <f t="array" ref="V55">IF(INDEX(Dropdown!$A$1:$F$1002,$P55+COLUMN(U55) - COLUMN($P55),2)=$F55,INDEX(Dropdown!$A$1:$F$1002,$P55+COLUMN(U55) - COLUMN($P55),5),"")</f>
        <v/>
      </c>
      <c r="W55" s="222" t="str" cm="1">
        <f t="array" ref="W55">IF(INDEX(Dropdown!$A$1:$F$1002,$P55+COLUMN(V55) - COLUMN($P55),2)=$F55,INDEX(Dropdown!$A$1:$F$1002,$P55+COLUMN(V55) - COLUMN($P55),5),"")</f>
        <v/>
      </c>
      <c r="X55" s="222" t="str" cm="1">
        <f t="array" ref="X55">IF(INDEX(Dropdown!$A$1:$F$1002,$P55+COLUMN(W55) - COLUMN($P55),2)=$F55,INDEX(Dropdown!$A$1:$F$1002,$P55+COLUMN(W55) - COLUMN($P55),5),"")</f>
        <v/>
      </c>
      <c r="Y55" s="222"/>
      <c r="Z55" s="222">
        <v>1</v>
      </c>
    </row>
    <row r="56" spans="1:26" ht="70.150000000000006" customHeight="1">
      <c r="A56" s="222" t="s">
        <v>59</v>
      </c>
      <c r="B56" s="220" t="s">
        <v>431</v>
      </c>
      <c r="C56" s="220" t="s">
        <v>432</v>
      </c>
      <c r="D56" s="222">
        <v>2</v>
      </c>
      <c r="E56" s="222" t="str">
        <f t="shared" si="2"/>
        <v>Reducing Pollution2</v>
      </c>
      <c r="F56" s="220" t="s">
        <v>2252</v>
      </c>
      <c r="G56" s="220" t="s">
        <v>2265</v>
      </c>
      <c r="H56" s="220" t="s">
        <v>2256</v>
      </c>
      <c r="I56" s="220" t="s">
        <v>2391</v>
      </c>
      <c r="J56" s="240" t="s">
        <v>2392</v>
      </c>
      <c r="K56" s="220" t="s">
        <v>2393</v>
      </c>
      <c r="L56" s="220" t="s">
        <v>2500</v>
      </c>
      <c r="M56" s="220" t="s">
        <v>2615</v>
      </c>
      <c r="N56" s="220" t="s">
        <v>2501</v>
      </c>
      <c r="O56" s="222"/>
      <c r="P56" s="222">
        <f>MATCH(F56,Dropdown!$B$1:$B$495,0)</f>
        <v>255</v>
      </c>
      <c r="Q56" s="222" t="str" cm="1">
        <f t="array" ref="Q56">IF(INDEX(Dropdown!$A$1:$F$1002,$P56+COLUMN(P56) - COLUMN($P56),2)=$F56,INDEX(Dropdown!$A$1:$F$1002,$P56+COLUMN(P56) - COLUMN($P56),5),"")</f>
        <v>Yes</v>
      </c>
      <c r="R56" s="222" t="str" cm="1">
        <f t="array" ref="R56">IF(INDEX(Dropdown!$A$1:$F$1002,$P56+COLUMN(Q56) - COLUMN($P56),2)=$F56,INDEX(Dropdown!$A$1:$F$1002,$P56+COLUMN(Q56) - COLUMN($P56),5),"")</f>
        <v>No</v>
      </c>
      <c r="S56" s="222" t="str" cm="1">
        <f t="array" ref="S56">IF(INDEX(Dropdown!$A$1:$F$1002,$P56+COLUMN(R56) - COLUMN($P56),2)=$F56,INDEX(Dropdown!$A$1:$F$1002,$P56+COLUMN(R56) - COLUMN($P56),5),"")</f>
        <v xml:space="preserve">N/A- I rely on natural pastures </v>
      </c>
      <c r="T56" s="222" t="str" cm="1">
        <f t="array" ref="T56">IF(INDEX(Dropdown!$A$1:$F$1002,$P56+COLUMN(S56) - COLUMN($P56),2)=$F56,INDEX(Dropdown!$A$1:$F$1002,$P56+COLUMN(S56) - COLUMN($P56),5),"")</f>
        <v/>
      </c>
      <c r="U56" s="222" t="str" cm="1">
        <f t="array" ref="U56">IF(INDEX(Dropdown!$A$1:$F$1002,$P56+COLUMN(T56) - COLUMN($P56),2)=$F56,INDEX(Dropdown!$A$1:$F$1002,$P56+COLUMN(T56) - COLUMN($P56),5),"")</f>
        <v/>
      </c>
      <c r="V56" s="222" t="str" cm="1">
        <f t="array" ref="V56">IF(INDEX(Dropdown!$A$1:$F$1002,$P56+COLUMN(U56) - COLUMN($P56),2)=$F56,INDEX(Dropdown!$A$1:$F$1002,$P56+COLUMN(U56) - COLUMN($P56),5),"")</f>
        <v/>
      </c>
      <c r="W56" s="222" t="str" cm="1">
        <f t="array" ref="W56">IF(INDEX(Dropdown!$A$1:$F$1002,$P56+COLUMN(V56) - COLUMN($P56),2)=$F56,INDEX(Dropdown!$A$1:$F$1002,$P56+COLUMN(V56) - COLUMN($P56),5),"")</f>
        <v/>
      </c>
      <c r="X56" s="222" t="str" cm="1">
        <f t="array" ref="X56">IF(INDEX(Dropdown!$A$1:$F$1002,$P56+COLUMN(W56) - COLUMN($P56),2)=$F56,INDEX(Dropdown!$A$1:$F$1002,$P56+COLUMN(W56) - COLUMN($P56),5),"")</f>
        <v/>
      </c>
      <c r="Y56" s="222"/>
      <c r="Z56" s="222">
        <v>1</v>
      </c>
    </row>
    <row r="57" spans="1:26" ht="70.150000000000006" customHeight="1">
      <c r="A57" s="222" t="s">
        <v>59</v>
      </c>
      <c r="B57" s="220" t="s">
        <v>441</v>
      </c>
      <c r="C57" s="220" t="s">
        <v>442</v>
      </c>
      <c r="D57" s="222">
        <v>3</v>
      </c>
      <c r="E57" s="222" t="str">
        <f t="shared" si="2"/>
        <v>Reducing Pollution3</v>
      </c>
      <c r="F57" s="220" t="s">
        <v>117</v>
      </c>
      <c r="G57" s="220" t="s">
        <v>443</v>
      </c>
      <c r="H57" s="220" t="s">
        <v>444</v>
      </c>
      <c r="I57" s="220" t="s">
        <v>2394</v>
      </c>
      <c r="J57" s="240" t="s">
        <v>2395</v>
      </c>
      <c r="K57" s="220" t="s">
        <v>2396</v>
      </c>
      <c r="L57" s="220" t="s">
        <v>445</v>
      </c>
      <c r="M57" s="220" t="s">
        <v>446</v>
      </c>
      <c r="N57" s="220" t="s">
        <v>447</v>
      </c>
      <c r="O57" s="222"/>
      <c r="P57" s="222">
        <f>MATCH(F57,Dropdown!$B$1:$B$495,0)</f>
        <v>64</v>
      </c>
      <c r="Q57" s="222" t="str" cm="1">
        <f t="array" ref="Q57">IF(INDEX(Dropdown!$A$1:$F$1002,$P57+COLUMN(P57) - COLUMN($P57),2)=$F57,INDEX(Dropdown!$A$1:$F$1002,$P57+COLUMN(P57) - COLUMN($P57),5),"")</f>
        <v>Yes</v>
      </c>
      <c r="R57" s="222" t="str" cm="1">
        <f t="array" ref="R57">IF(INDEX(Dropdown!$A$1:$F$1002,$P57+COLUMN(Q57) - COLUMN($P57),2)=$F57,INDEX(Dropdown!$A$1:$F$1002,$P57+COLUMN(Q57) - COLUMN($P57),5),"")</f>
        <v>No</v>
      </c>
      <c r="S57" s="222" t="str" cm="1">
        <f t="array" ref="S57">IF(INDEX(Dropdown!$A$1:$F$1002,$P57+COLUMN(R57) - COLUMN($P57),2)=$F57,INDEX(Dropdown!$A$1:$F$1002,$P57+COLUMN(R57) - COLUMN($P57),5),"")</f>
        <v/>
      </c>
      <c r="T57" s="222" t="str" cm="1">
        <f t="array" ref="T57">IF(INDEX(Dropdown!$A$1:$F$1002,$P57+COLUMN(S57) - COLUMN($P57),2)=$F57,INDEX(Dropdown!$A$1:$F$1002,$P57+COLUMN(S57) - COLUMN($P57),5),"")</f>
        <v/>
      </c>
      <c r="U57" s="222" t="str" cm="1">
        <f t="array" ref="U57">IF(INDEX(Dropdown!$A$1:$F$1002,$P57+COLUMN(T57) - COLUMN($P57),2)=$F57,INDEX(Dropdown!$A$1:$F$1002,$P57+COLUMN(T57) - COLUMN($P57),5),"")</f>
        <v/>
      </c>
      <c r="V57" s="222" t="str" cm="1">
        <f t="array" ref="V57">IF(INDEX(Dropdown!$A$1:$F$1002,$P57+COLUMN(U57) - COLUMN($P57),2)=$F57,INDEX(Dropdown!$A$1:$F$1002,$P57+COLUMN(U57) - COLUMN($P57),5),"")</f>
        <v/>
      </c>
      <c r="W57" s="222" t="str" cm="1">
        <f t="array" ref="W57">IF(INDEX(Dropdown!$A$1:$F$1002,$P57+COLUMN(V57) - COLUMN($P57),2)=$F57,INDEX(Dropdown!$A$1:$F$1002,$P57+COLUMN(V57) - COLUMN($P57),5),"")</f>
        <v/>
      </c>
      <c r="X57" s="222" t="str" cm="1">
        <f t="array" ref="X57">IF(INDEX(Dropdown!$A$1:$F$1002,$P57+COLUMN(W57) - COLUMN($P57),2)=$F57,INDEX(Dropdown!$A$1:$F$1002,$P57+COLUMN(W57) - COLUMN($P57),5),"")</f>
        <v/>
      </c>
      <c r="Y57" s="222"/>
      <c r="Z57" s="222">
        <v>0.25</v>
      </c>
    </row>
    <row r="58" spans="1:26" ht="70.150000000000006" customHeight="1">
      <c r="A58" s="222" t="s">
        <v>59</v>
      </c>
      <c r="B58" s="220" t="s">
        <v>441</v>
      </c>
      <c r="C58" s="220" t="s">
        <v>442</v>
      </c>
      <c r="D58" s="222">
        <v>4</v>
      </c>
      <c r="E58" s="222" t="str">
        <f t="shared" si="2"/>
        <v>Reducing Pollution4</v>
      </c>
      <c r="F58" s="220" t="s">
        <v>448</v>
      </c>
      <c r="G58" s="220" t="s">
        <v>449</v>
      </c>
      <c r="H58" s="220" t="s">
        <v>450</v>
      </c>
      <c r="I58" s="220" t="s">
        <v>451</v>
      </c>
      <c r="J58" s="240" t="s">
        <v>452</v>
      </c>
      <c r="K58" s="220" t="s">
        <v>2397</v>
      </c>
      <c r="L58" s="220" t="s">
        <v>453</v>
      </c>
      <c r="M58" s="220" t="s">
        <v>454</v>
      </c>
      <c r="N58" s="220" t="s">
        <v>455</v>
      </c>
      <c r="O58" s="222"/>
      <c r="P58" s="222">
        <f>MATCH(F58,Dropdown!$B$1:$B$495,0)</f>
        <v>190</v>
      </c>
      <c r="Q58" s="222" t="str" cm="1">
        <f t="array" ref="Q58">IF(INDEX(Dropdown!$A$1:$F$1002,$P58+COLUMN(P58) - COLUMN($P58),2)=$F58,INDEX(Dropdown!$A$1:$F$1002,$P58+COLUMN(P58) - COLUMN($P58),5),"")</f>
        <v>Yes</v>
      </c>
      <c r="R58" s="222" t="str" cm="1">
        <f t="array" ref="R58">IF(INDEX(Dropdown!$A$1:$F$1002,$P58+COLUMN(Q58) - COLUMN($P58),2)=$F58,INDEX(Dropdown!$A$1:$F$1002,$P58+COLUMN(Q58) - COLUMN($P58),5),"")</f>
        <v>No</v>
      </c>
      <c r="S58" s="222" t="str" cm="1">
        <f t="array" ref="S58">IF(INDEX(Dropdown!$A$1:$F$1002,$P58+COLUMN(R58) - COLUMN($P58),2)=$F58,INDEX(Dropdown!$A$1:$F$1002,$P58+COLUMN(R58) - COLUMN($P58),5),"")</f>
        <v/>
      </c>
      <c r="T58" s="222" t="str" cm="1">
        <f t="array" ref="T58">IF(INDEX(Dropdown!$A$1:$F$1002,$P58+COLUMN(S58) - COLUMN($P58),2)=$F58,INDEX(Dropdown!$A$1:$F$1002,$P58+COLUMN(S58) - COLUMN($P58),5),"")</f>
        <v/>
      </c>
      <c r="U58" s="222" t="str" cm="1">
        <f t="array" ref="U58">IF(INDEX(Dropdown!$A$1:$F$1002,$P58+COLUMN(T58) - COLUMN($P58),2)=$F58,INDEX(Dropdown!$A$1:$F$1002,$P58+COLUMN(T58) - COLUMN($P58),5),"")</f>
        <v/>
      </c>
      <c r="V58" s="222" t="str" cm="1">
        <f t="array" ref="V58">IF(INDEX(Dropdown!$A$1:$F$1002,$P58+COLUMN(U58) - COLUMN($P58),2)=$F58,INDEX(Dropdown!$A$1:$F$1002,$P58+COLUMN(U58) - COLUMN($P58),5),"")</f>
        <v/>
      </c>
      <c r="W58" s="222" t="str" cm="1">
        <f t="array" ref="W58">IF(INDEX(Dropdown!$A$1:$F$1002,$P58+COLUMN(V58) - COLUMN($P58),2)=$F58,INDEX(Dropdown!$A$1:$F$1002,$P58+COLUMN(V58) - COLUMN($P58),5),"")</f>
        <v/>
      </c>
      <c r="X58" s="222" t="str" cm="1">
        <f t="array" ref="X58">IF(INDEX(Dropdown!$A$1:$F$1002,$P58+COLUMN(W58) - COLUMN($P58),2)=$F58,INDEX(Dropdown!$A$1:$F$1002,$P58+COLUMN(W58) - COLUMN($P58),5),"")</f>
        <v/>
      </c>
      <c r="Y58" s="222"/>
      <c r="Z58" s="222">
        <v>0.5</v>
      </c>
    </row>
    <row r="59" spans="1:26" ht="70.150000000000006" customHeight="1">
      <c r="A59" s="222" t="s">
        <v>59</v>
      </c>
      <c r="B59" s="220" t="s">
        <v>441</v>
      </c>
      <c r="C59" s="220" t="s">
        <v>456</v>
      </c>
      <c r="D59" s="222">
        <v>5</v>
      </c>
      <c r="E59" s="222" t="str">
        <f t="shared" si="2"/>
        <v>Reducing Pollution5</v>
      </c>
      <c r="F59" s="220" t="s">
        <v>448</v>
      </c>
      <c r="G59" s="220" t="s">
        <v>2616</v>
      </c>
      <c r="H59" s="220" t="s">
        <v>2617</v>
      </c>
      <c r="I59" s="220" t="s">
        <v>2398</v>
      </c>
      <c r="J59" s="240" t="s">
        <v>2399</v>
      </c>
      <c r="K59" s="220" t="s">
        <v>2400</v>
      </c>
      <c r="L59" s="220" t="s">
        <v>2618</v>
      </c>
      <c r="M59" s="220" t="s">
        <v>2619</v>
      </c>
      <c r="N59" s="220" t="s">
        <v>2502</v>
      </c>
      <c r="O59" s="222"/>
      <c r="P59" s="222">
        <f>MATCH(F59,Dropdown!$B$1:$B$495,0)</f>
        <v>190</v>
      </c>
      <c r="Q59" s="222" t="str" cm="1">
        <f t="array" ref="Q59">IF(INDEX(Dropdown!$A$1:$F$1002,$P59+COLUMN(P59) - COLUMN($P59),2)=$F59,INDEX(Dropdown!$A$1:$F$1002,$P59+COLUMN(P59) - COLUMN($P59),5),"")</f>
        <v>Yes</v>
      </c>
      <c r="R59" s="222" t="str" cm="1">
        <f t="array" ref="R59">IF(INDEX(Dropdown!$A$1:$F$1002,$P59+COLUMN(Q59) - COLUMN($P59),2)=$F59,INDEX(Dropdown!$A$1:$F$1002,$P59+COLUMN(Q59) - COLUMN($P59),5),"")</f>
        <v>No</v>
      </c>
      <c r="S59" s="222" t="str" cm="1">
        <f t="array" ref="S59">IF(INDEX(Dropdown!$A$1:$F$1002,$P59+COLUMN(R59) - COLUMN($P59),2)=$F59,INDEX(Dropdown!$A$1:$F$1002,$P59+COLUMN(R59) - COLUMN($P59),5),"")</f>
        <v/>
      </c>
      <c r="T59" s="222" t="str" cm="1">
        <f t="array" ref="T59">IF(INDEX(Dropdown!$A$1:$F$1002,$P59+COLUMN(S59) - COLUMN($P59),2)=$F59,INDEX(Dropdown!$A$1:$F$1002,$P59+COLUMN(S59) - COLUMN($P59),5),"")</f>
        <v/>
      </c>
      <c r="U59" s="222" t="str" cm="1">
        <f t="array" ref="U59">IF(INDEX(Dropdown!$A$1:$F$1002,$P59+COLUMN(T59) - COLUMN($P59),2)=$F59,INDEX(Dropdown!$A$1:$F$1002,$P59+COLUMN(T59) - COLUMN($P59),5),"")</f>
        <v/>
      </c>
      <c r="V59" s="222" t="str" cm="1">
        <f t="array" ref="V59">IF(INDEX(Dropdown!$A$1:$F$1002,$P59+COLUMN(U59) - COLUMN($P59),2)=$F59,INDEX(Dropdown!$A$1:$F$1002,$P59+COLUMN(U59) - COLUMN($P59),5),"")</f>
        <v/>
      </c>
      <c r="W59" s="222" t="str" cm="1">
        <f t="array" ref="W59">IF(INDEX(Dropdown!$A$1:$F$1002,$P59+COLUMN(V59) - COLUMN($P59),2)=$F59,INDEX(Dropdown!$A$1:$F$1002,$P59+COLUMN(V59) - COLUMN($P59),5),"")</f>
        <v/>
      </c>
      <c r="X59" s="222" t="str" cm="1">
        <f t="array" ref="X59">IF(INDEX(Dropdown!$A$1:$F$1002,$P59+COLUMN(W59) - COLUMN($P59),2)=$F59,INDEX(Dropdown!$A$1:$F$1002,$P59+COLUMN(W59) - COLUMN($P59),5),"")</f>
        <v/>
      </c>
      <c r="Y59" s="222"/>
      <c r="Z59" s="222">
        <v>0.5</v>
      </c>
    </row>
    <row r="60" spans="1:26" ht="70.150000000000006" customHeight="1">
      <c r="A60" s="222" t="s">
        <v>59</v>
      </c>
      <c r="B60" s="220" t="s">
        <v>457</v>
      </c>
      <c r="C60" s="220" t="s">
        <v>458</v>
      </c>
      <c r="D60" s="222">
        <v>6</v>
      </c>
      <c r="E60" s="222" t="str">
        <f t="shared" si="2"/>
        <v>Reducing Pollution6</v>
      </c>
      <c r="F60" s="220" t="s">
        <v>117</v>
      </c>
      <c r="G60" s="220" t="s">
        <v>459</v>
      </c>
      <c r="H60" s="220" t="s">
        <v>460</v>
      </c>
      <c r="I60" s="220" t="s">
        <v>461</v>
      </c>
      <c r="J60" s="240" t="s">
        <v>462</v>
      </c>
      <c r="K60" s="220" t="s">
        <v>463</v>
      </c>
      <c r="L60" s="220" t="s">
        <v>464</v>
      </c>
      <c r="M60" s="220" t="s">
        <v>465</v>
      </c>
      <c r="N60" s="220" t="s">
        <v>466</v>
      </c>
      <c r="O60" s="222"/>
      <c r="P60" s="222">
        <f>MATCH(F60,Dropdown!$B$1:$B$495,0)</f>
        <v>64</v>
      </c>
      <c r="Q60" s="222" t="str" cm="1">
        <f t="array" ref="Q60">IF(INDEX(Dropdown!$A$1:$F$1002,$P60+COLUMN(P60) - COLUMN($P60),2)=$F60,INDEX(Dropdown!$A$1:$F$1002,$P60+COLUMN(P60) - COLUMN($P60),5),"")</f>
        <v>Yes</v>
      </c>
      <c r="R60" s="222" t="str" cm="1">
        <f t="array" ref="R60">IF(INDEX(Dropdown!$A$1:$F$1002,$P60+COLUMN(Q60) - COLUMN($P60),2)=$F60,INDEX(Dropdown!$A$1:$F$1002,$P60+COLUMN(Q60) - COLUMN($P60),5),"")</f>
        <v>No</v>
      </c>
      <c r="S60" s="222" t="str" cm="1">
        <f t="array" ref="S60">IF(INDEX(Dropdown!$A$1:$F$1002,$P60+COLUMN(R60) - COLUMN($P60),2)=$F60,INDEX(Dropdown!$A$1:$F$1002,$P60+COLUMN(R60) - COLUMN($P60),5),"")</f>
        <v/>
      </c>
      <c r="T60" s="222" t="str" cm="1">
        <f t="array" ref="T60">IF(INDEX(Dropdown!$A$1:$F$1002,$P60+COLUMN(S60) - COLUMN($P60),2)=$F60,INDEX(Dropdown!$A$1:$F$1002,$P60+COLUMN(S60) - COLUMN($P60),5),"")</f>
        <v/>
      </c>
      <c r="U60" s="222" t="str" cm="1">
        <f t="array" ref="U60">IF(INDEX(Dropdown!$A$1:$F$1002,$P60+COLUMN(T60) - COLUMN($P60),2)=$F60,INDEX(Dropdown!$A$1:$F$1002,$P60+COLUMN(T60) - COLUMN($P60),5),"")</f>
        <v/>
      </c>
      <c r="V60" s="222" t="str" cm="1">
        <f t="array" ref="V60">IF(INDEX(Dropdown!$A$1:$F$1002,$P60+COLUMN(U60) - COLUMN($P60),2)=$F60,INDEX(Dropdown!$A$1:$F$1002,$P60+COLUMN(U60) - COLUMN($P60),5),"")</f>
        <v/>
      </c>
      <c r="W60" s="222" t="str" cm="1">
        <f t="array" ref="W60">IF(INDEX(Dropdown!$A$1:$F$1002,$P60+COLUMN(V60) - COLUMN($P60),2)=$F60,INDEX(Dropdown!$A$1:$F$1002,$P60+COLUMN(V60) - COLUMN($P60),5),"")</f>
        <v/>
      </c>
      <c r="X60" s="222" t="str" cm="1">
        <f t="array" ref="X60">IF(INDEX(Dropdown!$A$1:$F$1002,$P60+COLUMN(W60) - COLUMN($P60),2)=$F60,INDEX(Dropdown!$A$1:$F$1002,$P60+COLUMN(W60) - COLUMN($P60),5),"")</f>
        <v/>
      </c>
      <c r="Y60" s="222"/>
      <c r="Z60" s="222">
        <v>1</v>
      </c>
    </row>
    <row r="61" spans="1:26" ht="70.150000000000006" customHeight="1">
      <c r="A61" s="222" t="s">
        <v>59</v>
      </c>
      <c r="B61" s="220" t="s">
        <v>457</v>
      </c>
      <c r="C61" s="220" t="s">
        <v>458</v>
      </c>
      <c r="D61" s="222">
        <v>7</v>
      </c>
      <c r="E61" s="223" t="str">
        <f t="shared" si="2"/>
        <v>Reducing Pollution7</v>
      </c>
      <c r="F61" s="224" t="s">
        <v>123</v>
      </c>
      <c r="G61" s="220" t="s">
        <v>467</v>
      </c>
      <c r="H61" s="220" t="s">
        <v>468</v>
      </c>
      <c r="I61" s="220" t="s">
        <v>469</v>
      </c>
      <c r="J61" s="240" t="s">
        <v>470</v>
      </c>
      <c r="K61" s="220" t="s">
        <v>471</v>
      </c>
      <c r="L61" s="220" t="s">
        <v>472</v>
      </c>
      <c r="M61" s="220" t="s">
        <v>473</v>
      </c>
      <c r="N61" s="220" t="s">
        <v>474</v>
      </c>
      <c r="O61" s="222"/>
      <c r="P61" s="222">
        <f>MATCH(F61,Dropdown!$B$1:$B$495,0)</f>
        <v>12</v>
      </c>
      <c r="Q61" s="222" t="str" cm="1">
        <f t="array" ref="Q61">IF(INDEX(Dropdown!$A$1:$F$1002,$P61+COLUMN(P61) - COLUMN($P61),2)=$F61,INDEX(Dropdown!$A$1:$F$1002,$P61+COLUMN(P61) - COLUMN($P61),5),"")</f>
        <v>Yes</v>
      </c>
      <c r="R61" s="222" t="str" cm="1">
        <f t="array" ref="R61">IF(INDEX(Dropdown!$A$1:$F$1002,$P61+COLUMN(Q61) - COLUMN($P61),2)=$F61,INDEX(Dropdown!$A$1:$F$1002,$P61+COLUMN(Q61) - COLUMN($P61),5),"")</f>
        <v>No</v>
      </c>
      <c r="S61" s="222" t="str" cm="1">
        <f t="array" ref="S61">IF(INDEX(Dropdown!$A$1:$F$1002,$P61+COLUMN(R61) - COLUMN($P61),2)=$F61,INDEX(Dropdown!$A$1:$F$1002,$P61+COLUMN(R61) - COLUMN($P61),5),"")</f>
        <v>N/A</v>
      </c>
      <c r="T61" s="222" t="str" cm="1">
        <f t="array" ref="T61">IF(INDEX(Dropdown!$A$1:$F$1002,$P61+COLUMN(S61) - COLUMN($P61),2)=$F61,INDEX(Dropdown!$A$1:$F$1002,$P61+COLUMN(S61) - COLUMN($P61),5),"")</f>
        <v/>
      </c>
      <c r="U61" s="222" t="str" cm="1">
        <f t="array" ref="U61">IF(INDEX(Dropdown!$A$1:$F$1002,$P61+COLUMN(T61) - COLUMN($P61),2)=$F61,INDEX(Dropdown!$A$1:$F$1002,$P61+COLUMN(T61) - COLUMN($P61),5),"")</f>
        <v/>
      </c>
      <c r="V61" s="222" t="str" cm="1">
        <f t="array" ref="V61">IF(INDEX(Dropdown!$A$1:$F$1002,$P61+COLUMN(U61) - COLUMN($P61),2)=$F61,INDEX(Dropdown!$A$1:$F$1002,$P61+COLUMN(U61) - COLUMN($P61),5),"")</f>
        <v/>
      </c>
      <c r="W61" s="222" t="str" cm="1">
        <f t="array" ref="W61">IF(INDEX(Dropdown!$A$1:$F$1002,$P61+COLUMN(V61) - COLUMN($P61),2)=$F61,INDEX(Dropdown!$A$1:$F$1002,$P61+COLUMN(V61) - COLUMN($P61),5),"")</f>
        <v/>
      </c>
      <c r="X61" s="222" t="str" cm="1">
        <f t="array" ref="X61">IF(INDEX(Dropdown!$A$1:$F$1002,$P61+COLUMN(W61) - COLUMN($P61),2)=$F61,INDEX(Dropdown!$A$1:$F$1002,$P61+COLUMN(W61) - COLUMN($P61),5),"")</f>
        <v/>
      </c>
      <c r="Y61" s="222"/>
      <c r="Z61" s="222">
        <v>1</v>
      </c>
    </row>
    <row r="62" spans="1:26" ht="70.150000000000006" customHeight="1">
      <c r="A62" s="222" t="s">
        <v>59</v>
      </c>
      <c r="B62" s="220" t="s">
        <v>457</v>
      </c>
      <c r="C62" s="220" t="s">
        <v>475</v>
      </c>
      <c r="D62" s="222">
        <v>8</v>
      </c>
      <c r="E62" s="222" t="str">
        <f t="shared" si="2"/>
        <v>Reducing Pollution8</v>
      </c>
      <c r="F62" s="220" t="s">
        <v>117</v>
      </c>
      <c r="G62" s="220" t="s">
        <v>476</v>
      </c>
      <c r="H62" s="220" t="s">
        <v>477</v>
      </c>
      <c r="I62" s="220" t="s">
        <v>478</v>
      </c>
      <c r="J62" s="240" t="s">
        <v>479</v>
      </c>
      <c r="K62" s="220" t="s">
        <v>2401</v>
      </c>
      <c r="L62" s="220" t="s">
        <v>480</v>
      </c>
      <c r="M62" s="220" t="s">
        <v>481</v>
      </c>
      <c r="N62" s="220" t="s">
        <v>482</v>
      </c>
      <c r="O62" s="222"/>
      <c r="P62" s="222">
        <f>MATCH(F62,Dropdown!$B$1:$B$495,0)</f>
        <v>64</v>
      </c>
      <c r="Q62" s="222" t="str" cm="1">
        <f t="array" ref="Q62">IF(INDEX(Dropdown!$A$1:$F$1002,$P62+COLUMN(P62) - COLUMN($P62),2)=$F62,INDEX(Dropdown!$A$1:$F$1002,$P62+COLUMN(P62) - COLUMN($P62),5),"")</f>
        <v>Yes</v>
      </c>
      <c r="R62" s="222" t="str" cm="1">
        <f t="array" ref="R62">IF(INDEX(Dropdown!$A$1:$F$1002,$P62+COLUMN(Q62) - COLUMN($P62),2)=$F62,INDEX(Dropdown!$A$1:$F$1002,$P62+COLUMN(Q62) - COLUMN($P62),5),"")</f>
        <v>No</v>
      </c>
      <c r="S62" s="222" t="str" cm="1">
        <f t="array" ref="S62">IF(INDEX(Dropdown!$A$1:$F$1002,$P62+COLUMN(R62) - COLUMN($P62),2)=$F62,INDEX(Dropdown!$A$1:$F$1002,$P62+COLUMN(R62) - COLUMN($P62),5),"")</f>
        <v/>
      </c>
      <c r="T62" s="222" t="str" cm="1">
        <f t="array" ref="T62">IF(INDEX(Dropdown!$A$1:$F$1002,$P62+COLUMN(S62) - COLUMN($P62),2)=$F62,INDEX(Dropdown!$A$1:$F$1002,$P62+COLUMN(S62) - COLUMN($P62),5),"")</f>
        <v/>
      </c>
      <c r="U62" s="222" t="str" cm="1">
        <f t="array" ref="U62">IF(INDEX(Dropdown!$A$1:$F$1002,$P62+COLUMN(T62) - COLUMN($P62),2)=$F62,INDEX(Dropdown!$A$1:$F$1002,$P62+COLUMN(T62) - COLUMN($P62),5),"")</f>
        <v/>
      </c>
      <c r="V62" s="222" t="str" cm="1">
        <f t="array" ref="V62">IF(INDEX(Dropdown!$A$1:$F$1002,$P62+COLUMN(U62) - COLUMN($P62),2)=$F62,INDEX(Dropdown!$A$1:$F$1002,$P62+COLUMN(U62) - COLUMN($P62),5),"")</f>
        <v/>
      </c>
      <c r="W62" s="222" t="str" cm="1">
        <f t="array" ref="W62">IF(INDEX(Dropdown!$A$1:$F$1002,$P62+COLUMN(V62) - COLUMN($P62),2)=$F62,INDEX(Dropdown!$A$1:$F$1002,$P62+COLUMN(V62) - COLUMN($P62),5),"")</f>
        <v/>
      </c>
      <c r="X62" s="222" t="str" cm="1">
        <f t="array" ref="X62">IF(INDEX(Dropdown!$A$1:$F$1002,$P62+COLUMN(W62) - COLUMN($P62),2)=$F62,INDEX(Dropdown!$A$1:$F$1002,$P62+COLUMN(W62) - COLUMN($P62),5),"")</f>
        <v/>
      </c>
      <c r="Y62" s="222"/>
      <c r="Z62" s="222">
        <v>0.5</v>
      </c>
    </row>
    <row r="63" spans="1:26" ht="70.150000000000006" customHeight="1">
      <c r="A63" s="222" t="s">
        <v>59</v>
      </c>
      <c r="B63" s="220" t="s">
        <v>216</v>
      </c>
      <c r="C63" s="220" t="s">
        <v>432</v>
      </c>
      <c r="D63" s="222">
        <v>9</v>
      </c>
      <c r="E63" s="222" t="str">
        <f t="shared" si="2"/>
        <v>Reducing Pollution9</v>
      </c>
      <c r="F63" s="220" t="s">
        <v>483</v>
      </c>
      <c r="G63" s="220" t="s">
        <v>484</v>
      </c>
      <c r="H63" s="220" t="s">
        <v>485</v>
      </c>
      <c r="I63" s="220" t="s">
        <v>486</v>
      </c>
      <c r="J63" s="240" t="s">
        <v>2402</v>
      </c>
      <c r="K63" s="220" t="s">
        <v>2403</v>
      </c>
      <c r="L63" s="220" t="s">
        <v>487</v>
      </c>
      <c r="M63" s="220" t="s">
        <v>488</v>
      </c>
      <c r="N63" s="220" t="s">
        <v>489</v>
      </c>
      <c r="O63" s="222"/>
      <c r="P63" s="222">
        <f>MATCH(F63,Dropdown!$B$1:$B$495,0)</f>
        <v>95</v>
      </c>
      <c r="Q63" s="222" cm="1">
        <f t="array" ref="Q63">IF(INDEX(Dropdown!$A$1:$F$1002,$P63+COLUMN(P63) - COLUMN($P63),2)=$F63,INDEX(Dropdown!$A$1:$F$1002,$P63+COLUMN(P63) - COLUMN($P63),5),"")</f>
        <v>0</v>
      </c>
      <c r="R63" s="222" t="str" cm="1">
        <f t="array" ref="R63">IF(INDEX(Dropdown!$A$1:$F$1002,$P63+COLUMN(Q63) - COLUMN($P63),2)=$F63,INDEX(Dropdown!$A$1:$F$1002,$P63+COLUMN(Q63) - COLUMN($P63),5),"")</f>
        <v>1-5%</v>
      </c>
      <c r="S63" s="222" t="str" cm="1">
        <f t="array" ref="S63">IF(INDEX(Dropdown!$A$1:$F$1002,$P63+COLUMN(R63) - COLUMN($P63),2)=$F63,INDEX(Dropdown!$A$1:$F$1002,$P63+COLUMN(R63) - COLUMN($P63),5),"")</f>
        <v>6-10%</v>
      </c>
      <c r="T63" s="222" t="str" cm="1">
        <f t="array" ref="T63">IF(INDEX(Dropdown!$A$1:$F$1002,$P63+COLUMN(S63) - COLUMN($P63),2)=$F63,INDEX(Dropdown!$A$1:$F$1002,$P63+COLUMN(S63) - COLUMN($P63),5),"")</f>
        <v>&gt;10%</v>
      </c>
      <c r="U63" s="222" t="str" cm="1">
        <f t="array" ref="U63">IF(INDEX(Dropdown!$A$1:$F$1002,$P63+COLUMN(T63) - COLUMN($P63),2)=$F63,INDEX(Dropdown!$A$1:$F$1002,$P63+COLUMN(T63) - COLUMN($P63),5),"")</f>
        <v/>
      </c>
      <c r="V63" s="222" t="str" cm="1">
        <f t="array" ref="V63">IF(INDEX(Dropdown!$A$1:$F$1002,$P63+COLUMN(U63) - COLUMN($P63),2)=$F63,INDEX(Dropdown!$A$1:$F$1002,$P63+COLUMN(U63) - COLUMN($P63),5),"")</f>
        <v/>
      </c>
      <c r="W63" s="222" t="str" cm="1">
        <f t="array" ref="W63">IF(INDEX(Dropdown!$A$1:$F$1002,$P63+COLUMN(V63) - COLUMN($P63),2)=$F63,INDEX(Dropdown!$A$1:$F$1002,$P63+COLUMN(V63) - COLUMN($P63),5),"")</f>
        <v/>
      </c>
      <c r="X63" s="222" t="str" cm="1">
        <f t="array" ref="X63">IF(INDEX(Dropdown!$A$1:$F$1002,$P63+COLUMN(W63) - COLUMN($P63),2)=$F63,INDEX(Dropdown!$A$1:$F$1002,$P63+COLUMN(W63) - COLUMN($P63),5),"")</f>
        <v/>
      </c>
      <c r="Y63" s="222"/>
      <c r="Z63" s="222">
        <v>1</v>
      </c>
    </row>
    <row r="64" spans="1:26" ht="70.150000000000006" customHeight="1">
      <c r="A64" s="222" t="s">
        <v>59</v>
      </c>
      <c r="B64" s="220" t="s">
        <v>216</v>
      </c>
      <c r="C64" s="220" t="s">
        <v>432</v>
      </c>
      <c r="D64" s="222">
        <v>10</v>
      </c>
      <c r="E64" s="222" t="str">
        <f t="shared" si="2"/>
        <v>Reducing Pollution10</v>
      </c>
      <c r="F64" s="220" t="s">
        <v>123</v>
      </c>
      <c r="G64" s="220" t="s">
        <v>490</v>
      </c>
      <c r="H64" s="220" t="s">
        <v>491</v>
      </c>
      <c r="I64" s="220" t="s">
        <v>492</v>
      </c>
      <c r="J64" s="240" t="s">
        <v>493</v>
      </c>
      <c r="K64" s="220" t="s">
        <v>2404</v>
      </c>
      <c r="L64" s="220" t="s">
        <v>494</v>
      </c>
      <c r="M64" s="220" t="s">
        <v>495</v>
      </c>
      <c r="N64" s="220" t="s">
        <v>496</v>
      </c>
      <c r="O64" s="222"/>
      <c r="P64" s="222">
        <f>MATCH(F64,Dropdown!$B$1:$B$495,0)</f>
        <v>12</v>
      </c>
      <c r="Q64" s="222" t="str" cm="1">
        <f t="array" ref="Q64">IF(INDEX(Dropdown!$A$1:$F$1002,$P64+COLUMN(P64) - COLUMN($P64),2)=$F64,INDEX(Dropdown!$A$1:$F$1002,$P64+COLUMN(P64) - COLUMN($P64),5),"")</f>
        <v>Yes</v>
      </c>
      <c r="R64" s="222" t="str" cm="1">
        <f t="array" ref="R64">IF(INDEX(Dropdown!$A$1:$F$1002,$P64+COLUMN(Q64) - COLUMN($P64),2)=$F64,INDEX(Dropdown!$A$1:$F$1002,$P64+COLUMN(Q64) - COLUMN($P64),5),"")</f>
        <v>No</v>
      </c>
      <c r="S64" s="222" t="str" cm="1">
        <f t="array" ref="S64">IF(INDEX(Dropdown!$A$1:$F$1002,$P64+COLUMN(R64) - COLUMN($P64),2)=$F64,INDEX(Dropdown!$A$1:$F$1002,$P64+COLUMN(R64) - COLUMN($P64),5),"")</f>
        <v>N/A</v>
      </c>
      <c r="T64" s="222" t="str" cm="1">
        <f t="array" ref="T64">IF(INDEX(Dropdown!$A$1:$F$1002,$P64+COLUMN(S64) - COLUMN($P64),2)=$F64,INDEX(Dropdown!$A$1:$F$1002,$P64+COLUMN(S64) - COLUMN($P64),5),"")</f>
        <v/>
      </c>
      <c r="U64" s="222" t="str" cm="1">
        <f t="array" ref="U64">IF(INDEX(Dropdown!$A$1:$F$1002,$P64+COLUMN(T64) - COLUMN($P64),2)=$F64,INDEX(Dropdown!$A$1:$F$1002,$P64+COLUMN(T64) - COLUMN($P64),5),"")</f>
        <v/>
      </c>
      <c r="V64" s="222" t="str" cm="1">
        <f t="array" ref="V64">IF(INDEX(Dropdown!$A$1:$F$1002,$P64+COLUMN(U64) - COLUMN($P64),2)=$F64,INDEX(Dropdown!$A$1:$F$1002,$P64+COLUMN(U64) - COLUMN($P64),5),"")</f>
        <v/>
      </c>
      <c r="W64" s="222" t="str" cm="1">
        <f t="array" ref="W64">IF(INDEX(Dropdown!$A$1:$F$1002,$P64+COLUMN(V64) - COLUMN($P64),2)=$F64,INDEX(Dropdown!$A$1:$F$1002,$P64+COLUMN(V64) - COLUMN($P64),5),"")</f>
        <v/>
      </c>
      <c r="X64" s="222" t="str" cm="1">
        <f t="array" ref="X64">IF(INDEX(Dropdown!$A$1:$F$1002,$P64+COLUMN(W64) - COLUMN($P64),2)=$F64,INDEX(Dropdown!$A$1:$F$1002,$P64+COLUMN(W64) - COLUMN($P64),5),"")</f>
        <v/>
      </c>
      <c r="Y64" s="222"/>
      <c r="Z64" s="222">
        <v>1</v>
      </c>
    </row>
    <row r="65" spans="1:26" ht="70.150000000000006" customHeight="1">
      <c r="A65" s="222" t="s">
        <v>59</v>
      </c>
      <c r="B65" s="220" t="s">
        <v>216</v>
      </c>
      <c r="C65" s="220" t="s">
        <v>432</v>
      </c>
      <c r="D65" s="222">
        <v>11</v>
      </c>
      <c r="E65" s="222" t="str">
        <f t="shared" si="2"/>
        <v>Reducing Pollution11</v>
      </c>
      <c r="F65" s="220" t="s">
        <v>123</v>
      </c>
      <c r="G65" s="220" t="s">
        <v>497</v>
      </c>
      <c r="H65" s="220" t="s">
        <v>498</v>
      </c>
      <c r="I65" s="220" t="s">
        <v>499</v>
      </c>
      <c r="J65" s="240" t="s">
        <v>500</v>
      </c>
      <c r="K65" s="220" t="s">
        <v>2405</v>
      </c>
      <c r="L65" s="220" t="s">
        <v>501</v>
      </c>
      <c r="M65" s="220" t="s">
        <v>502</v>
      </c>
      <c r="N65" s="220" t="s">
        <v>503</v>
      </c>
      <c r="O65" s="222"/>
      <c r="P65" s="222">
        <f>MATCH(F65,Dropdown!$B$1:$B$495,0)</f>
        <v>12</v>
      </c>
      <c r="Q65" s="222" t="str" cm="1">
        <f t="array" ref="Q65">IF(INDEX(Dropdown!$A$1:$F$1002,$P65+COLUMN(P65) - COLUMN($P65),2)=$F65,INDEX(Dropdown!$A$1:$F$1002,$P65+COLUMN(P65) - COLUMN($P65),5),"")</f>
        <v>Yes</v>
      </c>
      <c r="R65" s="222" t="str" cm="1">
        <f t="array" ref="R65">IF(INDEX(Dropdown!$A$1:$F$1002,$P65+COLUMN(Q65) - COLUMN($P65),2)=$F65,INDEX(Dropdown!$A$1:$F$1002,$P65+COLUMN(Q65) - COLUMN($P65),5),"")</f>
        <v>No</v>
      </c>
      <c r="S65" s="222" t="str" cm="1">
        <f t="array" ref="S65">IF(INDEX(Dropdown!$A$1:$F$1002,$P65+COLUMN(R65) - COLUMN($P65),2)=$F65,INDEX(Dropdown!$A$1:$F$1002,$P65+COLUMN(R65) - COLUMN($P65),5),"")</f>
        <v>N/A</v>
      </c>
      <c r="T65" s="222" t="str" cm="1">
        <f t="array" ref="T65">IF(INDEX(Dropdown!$A$1:$F$1002,$P65+COLUMN(S65) - COLUMN($P65),2)=$F65,INDEX(Dropdown!$A$1:$F$1002,$P65+COLUMN(S65) - COLUMN($P65),5),"")</f>
        <v/>
      </c>
      <c r="U65" s="222" t="str" cm="1">
        <f t="array" ref="U65">IF(INDEX(Dropdown!$A$1:$F$1002,$P65+COLUMN(T65) - COLUMN($P65),2)=$F65,INDEX(Dropdown!$A$1:$F$1002,$P65+COLUMN(T65) - COLUMN($P65),5),"")</f>
        <v/>
      </c>
      <c r="V65" s="222" t="str" cm="1">
        <f t="array" ref="V65">IF(INDEX(Dropdown!$A$1:$F$1002,$P65+COLUMN(U65) - COLUMN($P65),2)=$F65,INDEX(Dropdown!$A$1:$F$1002,$P65+COLUMN(U65) - COLUMN($P65),5),"")</f>
        <v/>
      </c>
      <c r="W65" s="222" t="str" cm="1">
        <f t="array" ref="W65">IF(INDEX(Dropdown!$A$1:$F$1002,$P65+COLUMN(V65) - COLUMN($P65),2)=$F65,INDEX(Dropdown!$A$1:$F$1002,$P65+COLUMN(V65) - COLUMN($P65),5),"")</f>
        <v/>
      </c>
      <c r="X65" s="222" t="str" cm="1">
        <f t="array" ref="X65">IF(INDEX(Dropdown!$A$1:$F$1002,$P65+COLUMN(W65) - COLUMN($P65),2)=$F65,INDEX(Dropdown!$A$1:$F$1002,$P65+COLUMN(W65) - COLUMN($P65),5),"")</f>
        <v/>
      </c>
      <c r="Y65" s="222"/>
      <c r="Z65" s="222">
        <v>1</v>
      </c>
    </row>
    <row r="66" spans="1:26" ht="70.150000000000006" customHeight="1">
      <c r="A66" s="222" t="s">
        <v>59</v>
      </c>
      <c r="B66" s="220" t="s">
        <v>216</v>
      </c>
      <c r="C66" s="220" t="s">
        <v>432</v>
      </c>
      <c r="D66" s="222">
        <v>12</v>
      </c>
      <c r="E66" s="222" t="str">
        <f t="shared" si="2"/>
        <v>Reducing Pollution12</v>
      </c>
      <c r="F66" s="220" t="s">
        <v>504</v>
      </c>
      <c r="G66" s="220" t="s">
        <v>505</v>
      </c>
      <c r="H66" s="220" t="s">
        <v>506</v>
      </c>
      <c r="I66" s="220" t="s">
        <v>507</v>
      </c>
      <c r="J66" s="240" t="s">
        <v>508</v>
      </c>
      <c r="K66" s="220" t="s">
        <v>2406</v>
      </c>
      <c r="L66" s="220" t="s">
        <v>509</v>
      </c>
      <c r="M66" s="220" t="s">
        <v>510</v>
      </c>
      <c r="N66" s="220" t="s">
        <v>511</v>
      </c>
      <c r="O66" s="222"/>
      <c r="P66" s="222">
        <f>MATCH(F66,Dropdown!$B$1:$B$495,0)</f>
        <v>99</v>
      </c>
      <c r="Q66" s="222" t="str" cm="1">
        <f t="array" ref="Q66">IF(INDEX(Dropdown!$A$1:$F$1002,$P66+COLUMN(P66) - COLUMN($P66),2)=$F66,INDEX(Dropdown!$A$1:$F$1002,$P66+COLUMN(P66) - COLUMN($P66),5),"")</f>
        <v>≤ 3 years</v>
      </c>
      <c r="R66" s="222" t="str" cm="1">
        <f t="array" ref="R66">IF(INDEX(Dropdown!$A$1:$F$1002,$P66+COLUMN(Q66) - COLUMN($P66),2)=$F66,INDEX(Dropdown!$A$1:$F$1002,$P66+COLUMN(Q66) - COLUMN($P66),5),"")</f>
        <v>4-7 years</v>
      </c>
      <c r="S66" s="222" t="str" cm="1">
        <f t="array" ref="S66">IF(INDEX(Dropdown!$A$1:$F$1002,$P66+COLUMN(R66) - COLUMN($P66),2)=$F66,INDEX(Dropdown!$A$1:$F$1002,$P66+COLUMN(R66) - COLUMN($P66),5),"")</f>
        <v xml:space="preserve">≥ 8 years </v>
      </c>
      <c r="T66" s="222" t="str" cm="1">
        <f t="array" ref="T66">IF(INDEX(Dropdown!$A$1:$F$1002,$P66+COLUMN(S66) - COLUMN($P66),2)=$F66,INDEX(Dropdown!$A$1:$F$1002,$P66+COLUMN(S66) - COLUMN($P66),5),"")</f>
        <v>N/A</v>
      </c>
      <c r="U66" s="222" t="str" cm="1">
        <f t="array" ref="U66">IF(INDEX(Dropdown!$A$1:$F$1002,$P66+COLUMN(T66) - COLUMN($P66),2)=$F66,INDEX(Dropdown!$A$1:$F$1002,$P66+COLUMN(T66) - COLUMN($P66),5),"")</f>
        <v/>
      </c>
      <c r="V66" s="222" t="str" cm="1">
        <f t="array" ref="V66">IF(INDEX(Dropdown!$A$1:$F$1002,$P66+COLUMN(U66) - COLUMN($P66),2)=$F66,INDEX(Dropdown!$A$1:$F$1002,$P66+COLUMN(U66) - COLUMN($P66),5),"")</f>
        <v/>
      </c>
      <c r="W66" s="222" t="str" cm="1">
        <f t="array" ref="W66">IF(INDEX(Dropdown!$A$1:$F$1002,$P66+COLUMN(V66) - COLUMN($P66),2)=$F66,INDEX(Dropdown!$A$1:$F$1002,$P66+COLUMN(V66) - COLUMN($P66),5),"")</f>
        <v/>
      </c>
      <c r="X66" s="222" t="str" cm="1">
        <f t="array" ref="X66">IF(INDEX(Dropdown!$A$1:$F$1002,$P66+COLUMN(W66) - COLUMN($P66),2)=$F66,INDEX(Dropdown!$A$1:$F$1002,$P66+COLUMN(W66) - COLUMN($P66),5),"")</f>
        <v/>
      </c>
      <c r="Y66" s="222"/>
      <c r="Z66" s="222">
        <v>0.5</v>
      </c>
    </row>
    <row r="67" spans="1:26" ht="70.150000000000006" customHeight="1">
      <c r="A67" s="222" t="s">
        <v>59</v>
      </c>
      <c r="B67" s="220" t="s">
        <v>216</v>
      </c>
      <c r="C67" s="220" t="s">
        <v>432</v>
      </c>
      <c r="D67" s="222">
        <v>13</v>
      </c>
      <c r="E67" s="222" t="str">
        <f t="shared" si="2"/>
        <v>Reducing Pollution13</v>
      </c>
      <c r="F67" s="220" t="s">
        <v>123</v>
      </c>
      <c r="G67" s="220" t="s">
        <v>512</v>
      </c>
      <c r="H67" s="220" t="s">
        <v>513</v>
      </c>
      <c r="I67" s="220" t="s">
        <v>514</v>
      </c>
      <c r="J67" s="240" t="s">
        <v>515</v>
      </c>
      <c r="K67" s="220" t="s">
        <v>2407</v>
      </c>
      <c r="L67" s="220" t="s">
        <v>516</v>
      </c>
      <c r="M67" s="220" t="s">
        <v>517</v>
      </c>
      <c r="N67" s="220" t="s">
        <v>518</v>
      </c>
      <c r="O67" s="222"/>
      <c r="P67" s="222">
        <f>MATCH(F67,Dropdown!$B$1:$B$495,0)</f>
        <v>12</v>
      </c>
      <c r="Q67" s="222" t="str" cm="1">
        <f t="array" ref="Q67">IF(INDEX(Dropdown!$A$1:$F$1002,$P67+COLUMN(P67) - COLUMN($P67),2)=$F67,INDEX(Dropdown!$A$1:$F$1002,$P67+COLUMN(P67) - COLUMN($P67),5),"")</f>
        <v>Yes</v>
      </c>
      <c r="R67" s="222" t="str" cm="1">
        <f t="array" ref="R67">IF(INDEX(Dropdown!$A$1:$F$1002,$P67+COLUMN(Q67) - COLUMN($P67),2)=$F67,INDEX(Dropdown!$A$1:$F$1002,$P67+COLUMN(Q67) - COLUMN($P67),5),"")</f>
        <v>No</v>
      </c>
      <c r="S67" s="222" t="str" cm="1">
        <f t="array" ref="S67">IF(INDEX(Dropdown!$A$1:$F$1002,$P67+COLUMN(R67) - COLUMN($P67),2)=$F67,INDEX(Dropdown!$A$1:$F$1002,$P67+COLUMN(R67) - COLUMN($P67),5),"")</f>
        <v>N/A</v>
      </c>
      <c r="T67" s="222" t="str" cm="1">
        <f t="array" ref="T67">IF(INDEX(Dropdown!$A$1:$F$1002,$P67+COLUMN(S67) - COLUMN($P67),2)=$F67,INDEX(Dropdown!$A$1:$F$1002,$P67+COLUMN(S67) - COLUMN($P67),5),"")</f>
        <v/>
      </c>
      <c r="U67" s="222" t="str" cm="1">
        <f t="array" ref="U67">IF(INDEX(Dropdown!$A$1:$F$1002,$P67+COLUMN(T67) - COLUMN($P67),2)=$F67,INDEX(Dropdown!$A$1:$F$1002,$P67+COLUMN(T67) - COLUMN($P67),5),"")</f>
        <v/>
      </c>
      <c r="V67" s="222" t="str" cm="1">
        <f t="array" ref="V67">IF(INDEX(Dropdown!$A$1:$F$1002,$P67+COLUMN(U67) - COLUMN($P67),2)=$F67,INDEX(Dropdown!$A$1:$F$1002,$P67+COLUMN(U67) - COLUMN($P67),5),"")</f>
        <v/>
      </c>
      <c r="W67" s="222" t="str" cm="1">
        <f t="array" ref="W67">IF(INDEX(Dropdown!$A$1:$F$1002,$P67+COLUMN(V67) - COLUMN($P67),2)=$F67,INDEX(Dropdown!$A$1:$F$1002,$P67+COLUMN(V67) - COLUMN($P67),5),"")</f>
        <v/>
      </c>
      <c r="X67" s="222" t="str" cm="1">
        <f t="array" ref="X67">IF(INDEX(Dropdown!$A$1:$F$1002,$P67+COLUMN(W67) - COLUMN($P67),2)=$F67,INDEX(Dropdown!$A$1:$F$1002,$P67+COLUMN(W67) - COLUMN($P67),5),"")</f>
        <v/>
      </c>
      <c r="Y67" s="222"/>
      <c r="Z67" s="222">
        <v>0.5</v>
      </c>
    </row>
    <row r="68" spans="1:26" ht="70.150000000000006" customHeight="1">
      <c r="A68" s="222" t="s">
        <v>59</v>
      </c>
      <c r="B68" s="220" t="s">
        <v>216</v>
      </c>
      <c r="C68" s="220" t="s">
        <v>432</v>
      </c>
      <c r="D68" s="222">
        <v>14</v>
      </c>
      <c r="E68" s="222" t="str">
        <f t="shared" si="2"/>
        <v>Reducing Pollution14</v>
      </c>
      <c r="F68" s="220" t="s">
        <v>519</v>
      </c>
      <c r="G68" s="220" t="s">
        <v>520</v>
      </c>
      <c r="H68" s="220" t="s">
        <v>2253</v>
      </c>
      <c r="I68" s="220" t="s">
        <v>2408</v>
      </c>
      <c r="J68" s="240" t="s">
        <v>521</v>
      </c>
      <c r="K68" s="220" t="s">
        <v>522</v>
      </c>
      <c r="L68" s="220" t="s">
        <v>523</v>
      </c>
      <c r="M68" s="220" t="s">
        <v>524</v>
      </c>
      <c r="N68" s="220" t="s">
        <v>525</v>
      </c>
      <c r="O68" s="222"/>
      <c r="P68" s="222">
        <f>MATCH(F68,Dropdown!$B$1:$B$495,0)</f>
        <v>103</v>
      </c>
      <c r="Q68" s="222" t="str" cm="1">
        <f t="array" ref="Q68">IF(INDEX(Dropdown!$A$1:$F$1002,$P68+COLUMN(P68) - COLUMN($P68),2)=$F68,INDEX(Dropdown!$A$1:$F$1002,$P68+COLUMN(P68) - COLUMN($P68),5),"")</f>
        <v>&gt; 70%</v>
      </c>
      <c r="R68" s="222" t="str" cm="1">
        <f t="array" ref="R68">IF(INDEX(Dropdown!$A$1:$F$1002,$P68+COLUMN(Q68) - COLUMN($P68),2)=$F68,INDEX(Dropdown!$A$1:$F$1002,$P68+COLUMN(Q68) - COLUMN($P68),5),"")</f>
        <v>50-70%</v>
      </c>
      <c r="S68" s="222" t="str" cm="1">
        <f t="array" ref="S68">IF(INDEX(Dropdown!$A$1:$F$1002,$P68+COLUMN(R68) - COLUMN($P68),2)=$F68,INDEX(Dropdown!$A$1:$F$1002,$P68+COLUMN(R68) - COLUMN($P68),5),"")</f>
        <v>30-49%</v>
      </c>
      <c r="T68" s="222" t="str" cm="1">
        <f t="array" ref="T68">IF(INDEX(Dropdown!$A$1:$F$1002,$P68+COLUMN(S68) - COLUMN($P68),2)=$F68,INDEX(Dropdown!$A$1:$F$1002,$P68+COLUMN(S68) - COLUMN($P68),5),"")</f>
        <v>&lt;30%</v>
      </c>
      <c r="U68" s="222" t="str" cm="1">
        <f t="array" ref="U68">IF(INDEX(Dropdown!$A$1:$F$1002,$P68+COLUMN(T68) - COLUMN($P68),2)=$F68,INDEX(Dropdown!$A$1:$F$1002,$P68+COLUMN(T68) - COLUMN($P68),5),"")</f>
        <v/>
      </c>
      <c r="V68" s="222" t="str" cm="1">
        <f t="array" ref="V68">IF(INDEX(Dropdown!$A$1:$F$1002,$P68+COLUMN(U68) - COLUMN($P68),2)=$F68,INDEX(Dropdown!$A$1:$F$1002,$P68+COLUMN(U68) - COLUMN($P68),5),"")</f>
        <v/>
      </c>
      <c r="W68" s="222" t="str" cm="1">
        <f t="array" ref="W68">IF(INDEX(Dropdown!$A$1:$F$1002,$P68+COLUMN(V68) - COLUMN($P68),2)=$F68,INDEX(Dropdown!$A$1:$F$1002,$P68+COLUMN(V68) - COLUMN($P68),5),"")</f>
        <v/>
      </c>
      <c r="X68" s="222" t="str" cm="1">
        <f t="array" ref="X68">IF(INDEX(Dropdown!$A$1:$F$1002,$P68+COLUMN(W68) - COLUMN($P68),2)=$F68,INDEX(Dropdown!$A$1:$F$1002,$P68+COLUMN(W68) - COLUMN($P68),5),"")</f>
        <v/>
      </c>
      <c r="Y68" s="222"/>
      <c r="Z68" s="222">
        <v>1</v>
      </c>
    </row>
    <row r="69" spans="1:26" ht="70.150000000000006" customHeight="1">
      <c r="A69" s="222" t="s">
        <v>59</v>
      </c>
      <c r="B69" s="220" t="s">
        <v>526</v>
      </c>
      <c r="C69" s="220" t="s">
        <v>527</v>
      </c>
      <c r="D69" s="222">
        <v>15</v>
      </c>
      <c r="E69" s="222" t="str">
        <f t="shared" si="2"/>
        <v>Reducing Pollution15</v>
      </c>
      <c r="F69" s="220" t="s">
        <v>123</v>
      </c>
      <c r="G69" s="220" t="s">
        <v>528</v>
      </c>
      <c r="H69" s="220" t="s">
        <v>529</v>
      </c>
      <c r="I69" s="220" t="s">
        <v>530</v>
      </c>
      <c r="J69" s="240" t="s">
        <v>2409</v>
      </c>
      <c r="K69" s="220" t="s">
        <v>2410</v>
      </c>
      <c r="L69" s="220" t="s">
        <v>531</v>
      </c>
      <c r="M69" s="220" t="s">
        <v>532</v>
      </c>
      <c r="N69" s="220" t="s">
        <v>533</v>
      </c>
      <c r="O69" s="222"/>
      <c r="P69" s="222">
        <f>MATCH(F69,Dropdown!$B$1:$B$495,0)</f>
        <v>12</v>
      </c>
      <c r="Q69" s="222" t="str" cm="1">
        <f t="array" ref="Q69">IF(INDEX(Dropdown!$A$1:$F$1002,$P69+COLUMN(P69) - COLUMN($P69),2)=$F69,INDEX(Dropdown!$A$1:$F$1002,$P69+COLUMN(P69) - COLUMN($P69),5),"")</f>
        <v>Yes</v>
      </c>
      <c r="R69" s="222" t="str" cm="1">
        <f t="array" ref="R69">IF(INDEX(Dropdown!$A$1:$F$1002,$P69+COLUMN(Q69) - COLUMN($P69),2)=$F69,INDEX(Dropdown!$A$1:$F$1002,$P69+COLUMN(Q69) - COLUMN($P69),5),"")</f>
        <v>No</v>
      </c>
      <c r="S69" s="222" t="str" cm="1">
        <f t="array" ref="S69">IF(INDEX(Dropdown!$A$1:$F$1002,$P69+COLUMN(R69) - COLUMN($P69),2)=$F69,INDEX(Dropdown!$A$1:$F$1002,$P69+COLUMN(R69) - COLUMN($P69),5),"")</f>
        <v>N/A</v>
      </c>
      <c r="T69" s="222" t="str" cm="1">
        <f t="array" ref="T69">IF(INDEX(Dropdown!$A$1:$F$1002,$P69+COLUMN(S69) - COLUMN($P69),2)=$F69,INDEX(Dropdown!$A$1:$F$1002,$P69+COLUMN(S69) - COLUMN($P69),5),"")</f>
        <v/>
      </c>
      <c r="U69" s="222" t="str" cm="1">
        <f t="array" ref="U69">IF(INDEX(Dropdown!$A$1:$F$1002,$P69+COLUMN(T69) - COLUMN($P69),2)=$F69,INDEX(Dropdown!$A$1:$F$1002,$P69+COLUMN(T69) - COLUMN($P69),5),"")</f>
        <v/>
      </c>
      <c r="V69" s="222" t="str" cm="1">
        <f t="array" ref="V69">IF(INDEX(Dropdown!$A$1:$F$1002,$P69+COLUMN(U69) - COLUMN($P69),2)=$F69,INDEX(Dropdown!$A$1:$F$1002,$P69+COLUMN(U69) - COLUMN($P69),5),"")</f>
        <v/>
      </c>
      <c r="W69" s="222" t="str" cm="1">
        <f t="array" ref="W69">IF(INDEX(Dropdown!$A$1:$F$1002,$P69+COLUMN(V69) - COLUMN($P69),2)=$F69,INDEX(Dropdown!$A$1:$F$1002,$P69+COLUMN(V69) - COLUMN($P69),5),"")</f>
        <v/>
      </c>
      <c r="X69" s="222" t="str" cm="1">
        <f t="array" ref="X69">IF(INDEX(Dropdown!$A$1:$F$1002,$P69+COLUMN(W69) - COLUMN($P69),2)=$F69,INDEX(Dropdown!$A$1:$F$1002,$P69+COLUMN(W69) - COLUMN($P69),5),"")</f>
        <v/>
      </c>
      <c r="Y69" s="222"/>
      <c r="Z69" s="222">
        <v>0.5</v>
      </c>
    </row>
    <row r="70" spans="1:26" ht="70.150000000000006" customHeight="1">
      <c r="A70" s="222" t="s">
        <v>59</v>
      </c>
      <c r="B70" s="220" t="s">
        <v>526</v>
      </c>
      <c r="C70" s="220" t="s">
        <v>527</v>
      </c>
      <c r="D70" s="222">
        <v>16</v>
      </c>
      <c r="E70" s="222" t="str">
        <f t="shared" si="2"/>
        <v>Reducing Pollution16</v>
      </c>
      <c r="F70" s="220" t="s">
        <v>534</v>
      </c>
      <c r="G70" s="220" t="s">
        <v>535</v>
      </c>
      <c r="H70" s="220" t="s">
        <v>536</v>
      </c>
      <c r="I70" s="220" t="s">
        <v>537</v>
      </c>
      <c r="J70" s="240" t="s">
        <v>538</v>
      </c>
      <c r="K70" s="220" t="s">
        <v>539</v>
      </c>
      <c r="L70" s="220" t="s">
        <v>540</v>
      </c>
      <c r="M70" s="220" t="s">
        <v>541</v>
      </c>
      <c r="N70" s="220" t="s">
        <v>542</v>
      </c>
      <c r="O70" s="222"/>
      <c r="P70" s="222">
        <f>MATCH(F70,Dropdown!$B$1:$B$495,0)</f>
        <v>107</v>
      </c>
      <c r="Q70" s="222" t="str" cm="1">
        <f t="array" ref="Q70">IF(INDEX(Dropdown!$A$1:$F$1002,$P70+COLUMN(P70) - COLUMN($P70),2)=$F70,INDEX(Dropdown!$A$1:$F$1002,$P70+COLUMN(P70) - COLUMN($P70),5),"")</f>
        <v>Yes</v>
      </c>
      <c r="R70" s="222" t="str" cm="1">
        <f t="array" ref="R70">IF(INDEX(Dropdown!$A$1:$F$1002,$P70+COLUMN(Q70) - COLUMN($P70),2)=$F70,INDEX(Dropdown!$A$1:$F$1002,$P70+COLUMN(Q70) - COLUMN($P70),5),"")</f>
        <v>No</v>
      </c>
      <c r="S70" s="222" t="str" cm="1">
        <f t="array" ref="S70">IF(INDEX(Dropdown!$A$1:$F$1002,$P70+COLUMN(R70) - COLUMN($P70),2)=$F70,INDEX(Dropdown!$A$1:$F$1002,$P70+COLUMN(R70) - COLUMN($P70),5),"")</f>
        <v>N/A</v>
      </c>
      <c r="T70" s="222" t="str" cm="1">
        <f t="array" ref="T70">IF(INDEX(Dropdown!$A$1:$F$1002,$P70+COLUMN(S70) - COLUMN($P70),2)=$F70,INDEX(Dropdown!$A$1:$F$1002,$P70+COLUMN(S70) - COLUMN($P70),5),"")</f>
        <v/>
      </c>
      <c r="U70" s="222" t="str" cm="1">
        <f t="array" ref="U70">IF(INDEX(Dropdown!$A$1:$F$1002,$P70+COLUMN(T70) - COLUMN($P70),2)=$F70,INDEX(Dropdown!$A$1:$F$1002,$P70+COLUMN(T70) - COLUMN($P70),5),"")</f>
        <v/>
      </c>
      <c r="V70" s="222" t="str" cm="1">
        <f t="array" ref="V70">IF(INDEX(Dropdown!$A$1:$F$1002,$P70+COLUMN(U70) - COLUMN($P70),2)=$F70,INDEX(Dropdown!$A$1:$F$1002,$P70+COLUMN(U70) - COLUMN($P70),5),"")</f>
        <v/>
      </c>
      <c r="W70" s="222" t="str" cm="1">
        <f t="array" ref="W70">IF(INDEX(Dropdown!$A$1:$F$1002,$P70+COLUMN(V70) - COLUMN($P70),2)=$F70,INDEX(Dropdown!$A$1:$F$1002,$P70+COLUMN(V70) - COLUMN($P70),5),"")</f>
        <v/>
      </c>
      <c r="X70" s="222" t="str" cm="1">
        <f t="array" ref="X70">IF(INDEX(Dropdown!$A$1:$F$1002,$P70+COLUMN(W70) - COLUMN($P70),2)=$F70,INDEX(Dropdown!$A$1:$F$1002,$P70+COLUMN(W70) - COLUMN($P70),5),"")</f>
        <v/>
      </c>
      <c r="Y70" s="222"/>
      <c r="Z70" s="222">
        <v>1</v>
      </c>
    </row>
    <row r="71" spans="1:26" ht="70.150000000000006" customHeight="1">
      <c r="A71" s="222" t="s">
        <v>59</v>
      </c>
      <c r="B71" s="220" t="s">
        <v>526</v>
      </c>
      <c r="C71" s="220" t="s">
        <v>543</v>
      </c>
      <c r="D71" s="222">
        <v>17</v>
      </c>
      <c r="E71" s="222" t="str">
        <f t="shared" si="2"/>
        <v>Reducing Pollution17</v>
      </c>
      <c r="F71" s="220" t="s">
        <v>117</v>
      </c>
      <c r="G71" s="220" t="s">
        <v>544</v>
      </c>
      <c r="H71" s="220" t="s">
        <v>2411</v>
      </c>
      <c r="I71" s="220" t="s">
        <v>545</v>
      </c>
      <c r="J71" s="240" t="s">
        <v>2412</v>
      </c>
      <c r="K71" s="220" t="s">
        <v>2413</v>
      </c>
      <c r="L71" s="220" t="s">
        <v>546</v>
      </c>
      <c r="M71" s="220" t="s">
        <v>547</v>
      </c>
      <c r="N71" s="220" t="s">
        <v>548</v>
      </c>
      <c r="O71" s="222"/>
      <c r="P71" s="222">
        <f>MATCH(F71,Dropdown!$B$1:$B$495,0)</f>
        <v>64</v>
      </c>
      <c r="Q71" s="222" t="str" cm="1">
        <f t="array" ref="Q71">IF(INDEX(Dropdown!$A$1:$F$1002,$P71+COLUMN(P71) - COLUMN($P71),2)=$F71,INDEX(Dropdown!$A$1:$F$1002,$P71+COLUMN(P71) - COLUMN($P71),5),"")</f>
        <v>Yes</v>
      </c>
      <c r="R71" s="222" t="str" cm="1">
        <f t="array" ref="R71">IF(INDEX(Dropdown!$A$1:$F$1002,$P71+COLUMN(Q71) - COLUMN($P71),2)=$F71,INDEX(Dropdown!$A$1:$F$1002,$P71+COLUMN(Q71) - COLUMN($P71),5),"")</f>
        <v>No</v>
      </c>
      <c r="S71" s="222" t="str" cm="1">
        <f t="array" ref="S71">IF(INDEX(Dropdown!$A$1:$F$1002,$P71+COLUMN(R71) - COLUMN($P71),2)=$F71,INDEX(Dropdown!$A$1:$F$1002,$P71+COLUMN(R71) - COLUMN($P71),5),"")</f>
        <v/>
      </c>
      <c r="T71" s="222" t="str" cm="1">
        <f t="array" ref="T71">IF(INDEX(Dropdown!$A$1:$F$1002,$P71+COLUMN(S71) - COLUMN($P71),2)=$F71,INDEX(Dropdown!$A$1:$F$1002,$P71+COLUMN(S71) - COLUMN($P71),5),"")</f>
        <v/>
      </c>
      <c r="U71" s="222" t="str" cm="1">
        <f t="array" ref="U71">IF(INDEX(Dropdown!$A$1:$F$1002,$P71+COLUMN(T71) - COLUMN($P71),2)=$F71,INDEX(Dropdown!$A$1:$F$1002,$P71+COLUMN(T71) - COLUMN($P71),5),"")</f>
        <v/>
      </c>
      <c r="V71" s="222" t="str" cm="1">
        <f t="array" ref="V71">IF(INDEX(Dropdown!$A$1:$F$1002,$P71+COLUMN(U71) - COLUMN($P71),2)=$F71,INDEX(Dropdown!$A$1:$F$1002,$P71+COLUMN(U71) - COLUMN($P71),5),"")</f>
        <v/>
      </c>
      <c r="W71" s="222" t="str" cm="1">
        <f t="array" ref="W71">IF(INDEX(Dropdown!$A$1:$F$1002,$P71+COLUMN(V71) - COLUMN($P71),2)=$F71,INDEX(Dropdown!$A$1:$F$1002,$P71+COLUMN(V71) - COLUMN($P71),5),"")</f>
        <v/>
      </c>
      <c r="X71" s="222" t="str" cm="1">
        <f t="array" ref="X71">IF(INDEX(Dropdown!$A$1:$F$1002,$P71+COLUMN(W71) - COLUMN($P71),2)=$F71,INDEX(Dropdown!$A$1:$F$1002,$P71+COLUMN(W71) - COLUMN($P71),5),"")</f>
        <v/>
      </c>
      <c r="Y71" s="222"/>
      <c r="Z71" s="222">
        <v>1</v>
      </c>
    </row>
    <row r="72" spans="1:26" ht="70.150000000000006" customHeight="1">
      <c r="A72" s="222" t="s">
        <v>59</v>
      </c>
      <c r="B72" s="220" t="s">
        <v>549</v>
      </c>
      <c r="C72" s="220" t="s">
        <v>550</v>
      </c>
      <c r="D72" s="222">
        <v>18</v>
      </c>
      <c r="E72" s="222" t="str">
        <f t="shared" si="2"/>
        <v>Reducing Pollution18</v>
      </c>
      <c r="F72" s="220" t="s">
        <v>123</v>
      </c>
      <c r="G72" s="220" t="s">
        <v>551</v>
      </c>
      <c r="H72" s="220" t="s">
        <v>552</v>
      </c>
      <c r="I72" s="220" t="s">
        <v>553</v>
      </c>
      <c r="J72" s="240" t="s">
        <v>2414</v>
      </c>
      <c r="K72" s="220" t="s">
        <v>2415</v>
      </c>
      <c r="L72" s="220" t="s">
        <v>554</v>
      </c>
      <c r="M72" s="220" t="s">
        <v>555</v>
      </c>
      <c r="N72" s="220" t="s">
        <v>556</v>
      </c>
      <c r="O72" s="222"/>
      <c r="P72" s="222">
        <f>MATCH(F72,Dropdown!$B$1:$B$495,0)</f>
        <v>12</v>
      </c>
      <c r="Q72" s="222" t="str" cm="1">
        <f t="array" ref="Q72">IF(INDEX(Dropdown!$A$1:$F$1002,$P72+COLUMN(P72) - COLUMN($P72),2)=$F72,INDEX(Dropdown!$A$1:$F$1002,$P72+COLUMN(P72) - COLUMN($P72),5),"")</f>
        <v>Yes</v>
      </c>
      <c r="R72" s="222" t="str" cm="1">
        <f t="array" ref="R72">IF(INDEX(Dropdown!$A$1:$F$1002,$P72+COLUMN(Q72) - COLUMN($P72),2)=$F72,INDEX(Dropdown!$A$1:$F$1002,$P72+COLUMN(Q72) - COLUMN($P72),5),"")</f>
        <v>No</v>
      </c>
      <c r="S72" s="222" t="str" cm="1">
        <f t="array" ref="S72">IF(INDEX(Dropdown!$A$1:$F$1002,$P72+COLUMN(R72) - COLUMN($P72),2)=$F72,INDEX(Dropdown!$A$1:$F$1002,$P72+COLUMN(R72) - COLUMN($P72),5),"")</f>
        <v>N/A</v>
      </c>
      <c r="T72" s="222" t="str" cm="1">
        <f t="array" ref="T72">IF(INDEX(Dropdown!$A$1:$F$1002,$P72+COLUMN(S72) - COLUMN($P72),2)=$F72,INDEX(Dropdown!$A$1:$F$1002,$P72+COLUMN(S72) - COLUMN($P72),5),"")</f>
        <v/>
      </c>
      <c r="U72" s="222" t="str" cm="1">
        <f t="array" ref="U72">IF(INDEX(Dropdown!$A$1:$F$1002,$P72+COLUMN(T72) - COLUMN($P72),2)=$F72,INDEX(Dropdown!$A$1:$F$1002,$P72+COLUMN(T72) - COLUMN($P72),5),"")</f>
        <v/>
      </c>
      <c r="V72" s="222" t="str" cm="1">
        <f t="array" ref="V72">IF(INDEX(Dropdown!$A$1:$F$1002,$P72+COLUMN(U72) - COLUMN($P72),2)=$F72,INDEX(Dropdown!$A$1:$F$1002,$P72+COLUMN(U72) - COLUMN($P72),5),"")</f>
        <v/>
      </c>
      <c r="W72" s="222" t="str" cm="1">
        <f t="array" ref="W72">IF(INDEX(Dropdown!$A$1:$F$1002,$P72+COLUMN(V72) - COLUMN($P72),2)=$F72,INDEX(Dropdown!$A$1:$F$1002,$P72+COLUMN(V72) - COLUMN($P72),5),"")</f>
        <v/>
      </c>
      <c r="X72" s="222" t="str" cm="1">
        <f t="array" ref="X72">IF(INDEX(Dropdown!$A$1:$F$1002,$P72+COLUMN(W72) - COLUMN($P72),2)=$F72,INDEX(Dropdown!$A$1:$F$1002,$P72+COLUMN(W72) - COLUMN($P72),5),"")</f>
        <v/>
      </c>
      <c r="Y72" s="222"/>
      <c r="Z72" s="222">
        <v>1</v>
      </c>
    </row>
    <row r="73" spans="1:26" ht="70.150000000000006" customHeight="1">
      <c r="A73" s="222" t="s">
        <v>59</v>
      </c>
      <c r="B73" s="220" t="s">
        <v>549</v>
      </c>
      <c r="C73" s="220" t="s">
        <v>550</v>
      </c>
      <c r="D73" s="222">
        <v>19</v>
      </c>
      <c r="E73" s="222" t="str">
        <f t="shared" si="2"/>
        <v>Reducing Pollution19</v>
      </c>
      <c r="F73" s="220" t="s">
        <v>123</v>
      </c>
      <c r="G73" s="220" t="s">
        <v>2620</v>
      </c>
      <c r="H73" s="220" t="s">
        <v>2416</v>
      </c>
      <c r="I73" s="220" t="s">
        <v>557</v>
      </c>
      <c r="J73" s="240" t="s">
        <v>2417</v>
      </c>
      <c r="K73" s="220" t="s">
        <v>2418</v>
      </c>
      <c r="L73" s="220" t="s">
        <v>2621</v>
      </c>
      <c r="M73" s="220" t="s">
        <v>2622</v>
      </c>
      <c r="N73" s="220" t="s">
        <v>2503</v>
      </c>
      <c r="O73" s="222"/>
      <c r="P73" s="222">
        <f>MATCH(F73,Dropdown!$B$1:$B$495,0)</f>
        <v>12</v>
      </c>
      <c r="Q73" s="222" t="str" cm="1">
        <f t="array" ref="Q73">IF(INDEX(Dropdown!$A$1:$F$1002,$P73+COLUMN(P73) - COLUMN($P73),2)=$F73,INDEX(Dropdown!$A$1:$F$1002,$P73+COLUMN(P73) - COLUMN($P73),5),"")</f>
        <v>Yes</v>
      </c>
      <c r="R73" s="222" t="str" cm="1">
        <f t="array" ref="R73">IF(INDEX(Dropdown!$A$1:$F$1002,$P73+COLUMN(Q73) - COLUMN($P73),2)=$F73,INDEX(Dropdown!$A$1:$F$1002,$P73+COLUMN(Q73) - COLUMN($P73),5),"")</f>
        <v>No</v>
      </c>
      <c r="S73" s="222" t="str" cm="1">
        <f t="array" ref="S73">IF(INDEX(Dropdown!$A$1:$F$1002,$P73+COLUMN(R73) - COLUMN($P73),2)=$F73,INDEX(Dropdown!$A$1:$F$1002,$P73+COLUMN(R73) - COLUMN($P73),5),"")</f>
        <v>N/A</v>
      </c>
      <c r="T73" s="222" t="str" cm="1">
        <f t="array" ref="T73">IF(INDEX(Dropdown!$A$1:$F$1002,$P73+COLUMN(S73) - COLUMN($P73),2)=$F73,INDEX(Dropdown!$A$1:$F$1002,$P73+COLUMN(S73) - COLUMN($P73),5),"")</f>
        <v/>
      </c>
      <c r="U73" s="222" t="str" cm="1">
        <f t="array" ref="U73">IF(INDEX(Dropdown!$A$1:$F$1002,$P73+COLUMN(T73) - COLUMN($P73),2)=$F73,INDEX(Dropdown!$A$1:$F$1002,$P73+COLUMN(T73) - COLUMN($P73),5),"")</f>
        <v/>
      </c>
      <c r="V73" s="222" t="str" cm="1">
        <f t="array" ref="V73">IF(INDEX(Dropdown!$A$1:$F$1002,$P73+COLUMN(U73) - COLUMN($P73),2)=$F73,INDEX(Dropdown!$A$1:$F$1002,$P73+COLUMN(U73) - COLUMN($P73),5),"")</f>
        <v/>
      </c>
      <c r="W73" s="222" t="str" cm="1">
        <f t="array" ref="W73">IF(INDEX(Dropdown!$A$1:$F$1002,$P73+COLUMN(V73) - COLUMN($P73),2)=$F73,INDEX(Dropdown!$A$1:$F$1002,$P73+COLUMN(V73) - COLUMN($P73),5),"")</f>
        <v/>
      </c>
      <c r="X73" s="222" t="str" cm="1">
        <f t="array" ref="X73">IF(INDEX(Dropdown!$A$1:$F$1002,$P73+COLUMN(W73) - COLUMN($P73),2)=$F73,INDEX(Dropdown!$A$1:$F$1002,$P73+COLUMN(W73) - COLUMN($P73),5),"")</f>
        <v/>
      </c>
      <c r="Y73" s="222"/>
      <c r="Z73" s="222">
        <v>1</v>
      </c>
    </row>
    <row r="74" spans="1:26" ht="70.150000000000006" customHeight="1">
      <c r="A74" s="222" t="s">
        <v>59</v>
      </c>
      <c r="B74" s="220" t="s">
        <v>549</v>
      </c>
      <c r="C74" s="220" t="s">
        <v>550</v>
      </c>
      <c r="D74" s="222">
        <v>20</v>
      </c>
      <c r="E74" s="222" t="str">
        <f t="shared" si="2"/>
        <v>Reducing Pollution20</v>
      </c>
      <c r="F74" s="220" t="s">
        <v>117</v>
      </c>
      <c r="G74" s="220" t="s">
        <v>558</v>
      </c>
      <c r="H74" s="220" t="s">
        <v>559</v>
      </c>
      <c r="I74" s="220" t="s">
        <v>2419</v>
      </c>
      <c r="J74" s="240" t="s">
        <v>560</v>
      </c>
      <c r="K74" s="220" t="s">
        <v>2420</v>
      </c>
      <c r="L74" s="220" t="s">
        <v>561</v>
      </c>
      <c r="M74" s="220" t="s">
        <v>562</v>
      </c>
      <c r="N74" s="220" t="s">
        <v>563</v>
      </c>
      <c r="O74" s="222"/>
      <c r="P74" s="222">
        <f>MATCH(F74,Dropdown!$B$1:$B$495,0)</f>
        <v>64</v>
      </c>
      <c r="Q74" s="222" t="str" cm="1">
        <f t="array" ref="Q74">IF(INDEX(Dropdown!$A$1:$F$1002,$P74+COLUMN(P74) - COLUMN($P74),2)=$F74,INDEX(Dropdown!$A$1:$F$1002,$P74+COLUMN(P74) - COLUMN($P74),5),"")</f>
        <v>Yes</v>
      </c>
      <c r="R74" s="222" t="str" cm="1">
        <f t="array" ref="R74">IF(INDEX(Dropdown!$A$1:$F$1002,$P74+COLUMN(Q74) - COLUMN($P74),2)=$F74,INDEX(Dropdown!$A$1:$F$1002,$P74+COLUMN(Q74) - COLUMN($P74),5),"")</f>
        <v>No</v>
      </c>
      <c r="S74" s="222" t="str" cm="1">
        <f t="array" ref="S74">IF(INDEX(Dropdown!$A$1:$F$1002,$P74+COLUMN(R74) - COLUMN($P74),2)=$F74,INDEX(Dropdown!$A$1:$F$1002,$P74+COLUMN(R74) - COLUMN($P74),5),"")</f>
        <v/>
      </c>
      <c r="T74" s="222" t="str" cm="1">
        <f t="array" ref="T74">IF(INDEX(Dropdown!$A$1:$F$1002,$P74+COLUMN(S74) - COLUMN($P74),2)=$F74,INDEX(Dropdown!$A$1:$F$1002,$P74+COLUMN(S74) - COLUMN($P74),5),"")</f>
        <v/>
      </c>
      <c r="U74" s="222" t="str" cm="1">
        <f t="array" ref="U74">IF(INDEX(Dropdown!$A$1:$F$1002,$P74+COLUMN(T74) - COLUMN($P74),2)=$F74,INDEX(Dropdown!$A$1:$F$1002,$P74+COLUMN(T74) - COLUMN($P74),5),"")</f>
        <v/>
      </c>
      <c r="V74" s="222" t="str" cm="1">
        <f t="array" ref="V74">IF(INDEX(Dropdown!$A$1:$F$1002,$P74+COLUMN(U74) - COLUMN($P74),2)=$F74,INDEX(Dropdown!$A$1:$F$1002,$P74+COLUMN(U74) - COLUMN($P74),5),"")</f>
        <v/>
      </c>
      <c r="W74" s="222" t="str" cm="1">
        <f t="array" ref="W74">IF(INDEX(Dropdown!$A$1:$F$1002,$P74+COLUMN(V74) - COLUMN($P74),2)=$F74,INDEX(Dropdown!$A$1:$F$1002,$P74+COLUMN(V74) - COLUMN($P74),5),"")</f>
        <v/>
      </c>
      <c r="X74" s="222" t="str" cm="1">
        <f t="array" ref="X74">IF(INDEX(Dropdown!$A$1:$F$1002,$P74+COLUMN(W74) - COLUMN($P74),2)=$F74,INDEX(Dropdown!$A$1:$F$1002,$P74+COLUMN(W74) - COLUMN($P74),5),"")</f>
        <v/>
      </c>
      <c r="Y74" s="222"/>
      <c r="Z74" s="222">
        <v>0.5</v>
      </c>
    </row>
    <row r="75" spans="1:26" ht="70.150000000000006" customHeight="1">
      <c r="A75" s="225" t="s">
        <v>63</v>
      </c>
      <c r="B75" s="200" t="s">
        <v>564</v>
      </c>
      <c r="C75" s="200" t="s">
        <v>565</v>
      </c>
      <c r="D75" s="225">
        <v>1</v>
      </c>
      <c r="E75" s="225" t="str">
        <f t="shared" si="2"/>
        <v>Biodiversity1</v>
      </c>
      <c r="F75" s="200" t="s">
        <v>566</v>
      </c>
      <c r="G75" s="226" t="s">
        <v>567</v>
      </c>
      <c r="H75" s="226" t="s">
        <v>568</v>
      </c>
      <c r="I75" s="226" t="s">
        <v>2421</v>
      </c>
      <c r="J75" s="241" t="s">
        <v>2422</v>
      </c>
      <c r="K75" s="226" t="s">
        <v>2423</v>
      </c>
      <c r="L75" s="226" t="s">
        <v>569</v>
      </c>
      <c r="M75" s="226" t="s">
        <v>570</v>
      </c>
      <c r="N75" s="226" t="s">
        <v>571</v>
      </c>
      <c r="O75" s="225"/>
      <c r="P75" s="225">
        <f>MATCH(F75,Dropdown!$B$1:$B$495,0)</f>
        <v>110</v>
      </c>
      <c r="Q75" s="225" t="str" cm="1">
        <f t="array" ref="Q75">IF(INDEX(Dropdown!$A$1:$F$1002,$P75+COLUMN(P75) - COLUMN($P75),2)=$F75,INDEX(Dropdown!$A$1:$F$1002,$P75+COLUMN(P75) - COLUMN($P75),5),"")</f>
        <v>0 %</v>
      </c>
      <c r="R75" s="225" t="str" cm="1">
        <f t="array" ref="R75">IF(INDEX(Dropdown!$A$1:$F$1002,$P75+COLUMN(Q75) - COLUMN($P75),2)=$F75,INDEX(Dropdown!$A$1:$F$1002,$P75+COLUMN(Q75) - COLUMN($P75),5),"")</f>
        <v>0.1-5%</v>
      </c>
      <c r="S75" s="225" t="str" cm="1">
        <f t="array" ref="S75">IF(INDEX(Dropdown!$A$1:$F$1002,$P75+COLUMN(R75) - COLUMN($P75),2)=$F75,INDEX(Dropdown!$A$1:$F$1002,$P75+COLUMN(R75) - COLUMN($P75),5),"")</f>
        <v>5.1-10%</v>
      </c>
      <c r="T75" s="225" t="str" cm="1">
        <f t="array" ref="T75">IF(INDEX(Dropdown!$A$1:$F$1002,$P75+COLUMN(S75) - COLUMN($P75),2)=$F75,INDEX(Dropdown!$A$1:$F$1002,$P75+COLUMN(S75) - COLUMN($P75),5),"")</f>
        <v>10.1-15%</v>
      </c>
      <c r="U75" s="225" t="str" cm="1">
        <f t="array" ref="U75">IF(INDEX(Dropdown!$A$1:$F$1002,$P75+COLUMN(T75) - COLUMN($P75),2)=$F75,INDEX(Dropdown!$A$1:$F$1002,$P75+COLUMN(T75) - COLUMN($P75),5),"")</f>
        <v>&gt;15.1%</v>
      </c>
      <c r="V75" s="225" t="str" cm="1">
        <f t="array" ref="V75">IF(INDEX(Dropdown!$A$1:$F$1002,$P75+COLUMN(U75) - COLUMN($P75),2)=$F75,INDEX(Dropdown!$A$1:$F$1002,$P75+COLUMN(U75) - COLUMN($P75),5),"")</f>
        <v/>
      </c>
      <c r="W75" s="225" t="str" cm="1">
        <f t="array" ref="W75">IF(INDEX(Dropdown!$A$1:$F$1002,$P75+COLUMN(V75) - COLUMN($P75),2)=$F75,INDEX(Dropdown!$A$1:$F$1002,$P75+COLUMN(V75) - COLUMN($P75),5),"")</f>
        <v/>
      </c>
      <c r="X75" s="225" t="str" cm="1">
        <f t="array" ref="X75">IF(INDEX(Dropdown!$A$1:$F$1002,$P75+COLUMN(W75) - COLUMN($P75),2)=$F75,INDEX(Dropdown!$A$1:$F$1002,$P75+COLUMN(W75) - COLUMN($P75),5),"")</f>
        <v/>
      </c>
      <c r="Y75" s="225"/>
      <c r="Z75" s="225">
        <v>1</v>
      </c>
    </row>
    <row r="76" spans="1:26" ht="70.150000000000006" customHeight="1">
      <c r="A76" s="225" t="s">
        <v>63</v>
      </c>
      <c r="B76" s="200" t="s">
        <v>564</v>
      </c>
      <c r="C76" s="200" t="s">
        <v>572</v>
      </c>
      <c r="D76" s="225">
        <v>2</v>
      </c>
      <c r="E76" s="225" t="str">
        <f t="shared" si="2"/>
        <v>Biodiversity2</v>
      </c>
      <c r="F76" s="200" t="s">
        <v>573</v>
      </c>
      <c r="G76" s="200" t="s">
        <v>574</v>
      </c>
      <c r="H76" s="200" t="s">
        <v>575</v>
      </c>
      <c r="I76" s="200" t="s">
        <v>576</v>
      </c>
      <c r="J76" s="242" t="s">
        <v>577</v>
      </c>
      <c r="K76" s="200" t="s">
        <v>2424</v>
      </c>
      <c r="L76" s="200" t="s">
        <v>578</v>
      </c>
      <c r="M76" s="200" t="s">
        <v>579</v>
      </c>
      <c r="N76" s="200" t="s">
        <v>580</v>
      </c>
      <c r="O76" s="225"/>
      <c r="P76" s="225">
        <f>MATCH(F76,Dropdown!$B$1:$B$495,0)</f>
        <v>115</v>
      </c>
      <c r="Q76" s="225" t="str" cm="1">
        <f t="array" ref="Q76">IF(INDEX(Dropdown!$A$1:$F$1002,$P76+COLUMN(P76) - COLUMN($P76),2)=$F76,INDEX(Dropdown!$A$1:$F$1002,$P76+COLUMN(P76) - COLUMN($P76),5),"")</f>
        <v>Connected to 2 other areas</v>
      </c>
      <c r="R76" s="225" t="str" cm="1">
        <f t="array" ref="R76">IF(INDEX(Dropdown!$A$1:$F$1002,$P76+COLUMN(Q76) - COLUMN($P76),2)=$F76,INDEX(Dropdown!$A$1:$F$1002,$P76+COLUMN(Q76) - COLUMN($P76),5),"")</f>
        <v>Connected to 1 other area</v>
      </c>
      <c r="S76" s="225" t="str" cm="1">
        <f t="array" ref="S76">IF(INDEX(Dropdown!$A$1:$F$1002,$P76+COLUMN(R76) - COLUMN($P76),2)=$F76,INDEX(Dropdown!$A$1:$F$1002,$P76+COLUMN(R76) - COLUMN($P76),5),"")</f>
        <v>Not connected</v>
      </c>
      <c r="T76" s="225" t="str" cm="1">
        <f t="array" ref="T76">IF(INDEX(Dropdown!$A$1:$F$1002,$P76+COLUMN(S76) - COLUMN($P76),2)=$F76,INDEX(Dropdown!$A$1:$F$1002,$P76+COLUMN(S76) - COLUMN($P76),5),"")</f>
        <v/>
      </c>
      <c r="U76" s="225" t="str" cm="1">
        <f t="array" ref="U76">IF(INDEX(Dropdown!$A$1:$F$1002,$P76+COLUMN(T76) - COLUMN($P76),2)=$F76,INDEX(Dropdown!$A$1:$F$1002,$P76+COLUMN(T76) - COLUMN($P76),5),"")</f>
        <v/>
      </c>
      <c r="V76" s="225" t="str" cm="1">
        <f t="array" ref="V76">IF(INDEX(Dropdown!$A$1:$F$1002,$P76+COLUMN(U76) - COLUMN($P76),2)=$F76,INDEX(Dropdown!$A$1:$F$1002,$P76+COLUMN(U76) - COLUMN($P76),5),"")</f>
        <v/>
      </c>
      <c r="W76" s="225" t="str" cm="1">
        <f t="array" ref="W76">IF(INDEX(Dropdown!$A$1:$F$1002,$P76+COLUMN(V76) - COLUMN($P76),2)=$F76,INDEX(Dropdown!$A$1:$F$1002,$P76+COLUMN(V76) - COLUMN($P76),5),"")</f>
        <v/>
      </c>
      <c r="X76" s="225" t="str" cm="1">
        <f t="array" ref="X76">IF(INDEX(Dropdown!$A$1:$F$1002,$P76+COLUMN(W76) - COLUMN($P76),2)=$F76,INDEX(Dropdown!$A$1:$F$1002,$P76+COLUMN(W76) - COLUMN($P76),5),"")</f>
        <v/>
      </c>
      <c r="Y76" s="225"/>
      <c r="Z76" s="225">
        <v>1</v>
      </c>
    </row>
    <row r="77" spans="1:26" ht="70.150000000000006" customHeight="1">
      <c r="A77" s="225" t="s">
        <v>63</v>
      </c>
      <c r="B77" s="200" t="s">
        <v>564</v>
      </c>
      <c r="C77" s="200" t="s">
        <v>581</v>
      </c>
      <c r="D77" s="225">
        <v>3</v>
      </c>
      <c r="E77" s="225" t="str">
        <f t="shared" si="2"/>
        <v>Biodiversity3</v>
      </c>
      <c r="F77" s="200" t="s">
        <v>582</v>
      </c>
      <c r="G77" s="200" t="s">
        <v>583</v>
      </c>
      <c r="H77" s="200" t="s">
        <v>584</v>
      </c>
      <c r="I77" s="200" t="s">
        <v>585</v>
      </c>
      <c r="J77" s="242" t="s">
        <v>2425</v>
      </c>
      <c r="K77" s="200" t="s">
        <v>2426</v>
      </c>
      <c r="L77" s="200" t="s">
        <v>586</v>
      </c>
      <c r="M77" s="200" t="s">
        <v>587</v>
      </c>
      <c r="N77" s="200" t="s">
        <v>588</v>
      </c>
      <c r="O77" s="225"/>
      <c r="P77" s="225">
        <f>MATCH(F77,Dropdown!$B$1:$B$495,0)</f>
        <v>118</v>
      </c>
      <c r="Q77" s="225" t="str" cm="1">
        <f t="array" ref="Q77">IF(INDEX(Dropdown!$A$1:$F$1002,$P77+COLUMN(P77) - COLUMN($P77),2)=$F77,INDEX(Dropdown!$A$1:$F$1002,$P77+COLUMN(P77) - COLUMN($P77),5),"")</f>
        <v>Yes, they are carefully managed and monitored</v>
      </c>
      <c r="R77" s="225" t="str" cm="1">
        <f t="array" ref="R77">IF(INDEX(Dropdown!$A$1:$F$1002,$P77+COLUMN(Q77) - COLUMN($P77),2)=$F77,INDEX(Dropdown!$A$1:$F$1002,$P77+COLUMN(Q77) - COLUMN($P77),5),"")</f>
        <v>Yes, but no management or monitoring is applied</v>
      </c>
      <c r="S77" s="225" t="str" cm="1">
        <f t="array" ref="S77">IF(INDEX(Dropdown!$A$1:$F$1002,$P77+COLUMN(R77) - COLUMN($P77),2)=$F77,INDEX(Dropdown!$A$1:$F$1002,$P77+COLUMN(R77) - COLUMN($P77),5),"")</f>
        <v>No</v>
      </c>
      <c r="T77" s="225" t="str" cm="1">
        <f t="array" ref="T77">IF(INDEX(Dropdown!$A$1:$F$1002,$P77+COLUMN(S77) - COLUMN($P77),2)=$F77,INDEX(Dropdown!$A$1:$F$1002,$P77+COLUMN(S77) - COLUMN($P77),5),"")</f>
        <v/>
      </c>
      <c r="U77" s="225" t="str" cm="1">
        <f t="array" ref="U77">IF(INDEX(Dropdown!$A$1:$F$1002,$P77+COLUMN(T77) - COLUMN($P77),2)=$F77,INDEX(Dropdown!$A$1:$F$1002,$P77+COLUMN(T77) - COLUMN($P77),5),"")</f>
        <v/>
      </c>
      <c r="V77" s="225" t="str" cm="1">
        <f t="array" ref="V77">IF(INDEX(Dropdown!$A$1:$F$1002,$P77+COLUMN(U77) - COLUMN($P77),2)=$F77,INDEX(Dropdown!$A$1:$F$1002,$P77+COLUMN(U77) - COLUMN($P77),5),"")</f>
        <v/>
      </c>
      <c r="W77" s="225" t="str" cm="1">
        <f t="array" ref="W77">IF(INDEX(Dropdown!$A$1:$F$1002,$P77+COLUMN(V77) - COLUMN($P77),2)=$F77,INDEX(Dropdown!$A$1:$F$1002,$P77+COLUMN(V77) - COLUMN($P77),5),"")</f>
        <v/>
      </c>
      <c r="X77" s="225" t="str" cm="1">
        <f t="array" ref="X77">IF(INDEX(Dropdown!$A$1:$F$1002,$P77+COLUMN(W77) - COLUMN($P77),2)=$F77,INDEX(Dropdown!$A$1:$F$1002,$P77+COLUMN(W77) - COLUMN($P77),5),"")</f>
        <v/>
      </c>
      <c r="Y77" s="225"/>
      <c r="Z77" s="225">
        <v>0.9</v>
      </c>
    </row>
    <row r="78" spans="1:26" ht="70.150000000000006" customHeight="1">
      <c r="A78" s="225" t="s">
        <v>63</v>
      </c>
      <c r="B78" s="200" t="s">
        <v>564</v>
      </c>
      <c r="C78" s="200" t="s">
        <v>589</v>
      </c>
      <c r="D78" s="225">
        <v>4</v>
      </c>
      <c r="E78" s="225" t="str">
        <f t="shared" si="2"/>
        <v>Biodiversity4</v>
      </c>
      <c r="F78" s="200" t="s">
        <v>590</v>
      </c>
      <c r="G78" s="200" t="s">
        <v>591</v>
      </c>
      <c r="H78" s="200" t="s">
        <v>592</v>
      </c>
      <c r="I78" s="200" t="s">
        <v>2427</v>
      </c>
      <c r="J78" s="242" t="s">
        <v>2428</v>
      </c>
      <c r="K78" s="200" t="s">
        <v>2429</v>
      </c>
      <c r="L78" s="200" t="s">
        <v>593</v>
      </c>
      <c r="M78" s="200" t="s">
        <v>594</v>
      </c>
      <c r="N78" s="200" t="s">
        <v>595</v>
      </c>
      <c r="O78" s="225"/>
      <c r="P78" s="225">
        <f>MATCH(F78,Dropdown!$B$1:$B$495,0)</f>
        <v>121</v>
      </c>
      <c r="Q78" s="225" t="str" cm="1">
        <f t="array" ref="Q78">IF(INDEX(Dropdown!$A$1:$F$1002,$P78+COLUMN(P78) - COLUMN($P78),2)=$F78,INDEX(Dropdown!$A$1:$F$1002,$P78+COLUMN(P78) - COLUMN($P78),5),"")</f>
        <v>Yes, they are protected from human and grazing pressure (e.g. fenced)</v>
      </c>
      <c r="R78" s="225" t="str" cm="1">
        <f t="array" ref="R78">IF(INDEX(Dropdown!$A$1:$F$1002,$P78+COLUMN(Q78) - COLUMN($P78),2)=$F78,INDEX(Dropdown!$A$1:$F$1002,$P78+COLUMN(Q78) - COLUMN($P78),5),"")</f>
        <v>Yes, but they are not protected</v>
      </c>
      <c r="S78" s="225" t="str" cm="1">
        <f t="array" ref="S78">IF(INDEX(Dropdown!$A$1:$F$1002,$P78+COLUMN(R78) - COLUMN($P78),2)=$F78,INDEX(Dropdown!$A$1:$F$1002,$P78+COLUMN(R78) - COLUMN($P78),5),"")</f>
        <v>No</v>
      </c>
      <c r="T78" s="225" t="str" cm="1">
        <f t="array" ref="T78">IF(INDEX(Dropdown!$A$1:$F$1002,$P78+COLUMN(S78) - COLUMN($P78),2)=$F78,INDEX(Dropdown!$A$1:$F$1002,$P78+COLUMN(S78) - COLUMN($P78),5),"")</f>
        <v/>
      </c>
      <c r="U78" s="225" t="str" cm="1">
        <f t="array" ref="U78">IF(INDEX(Dropdown!$A$1:$F$1002,$P78+COLUMN(T78) - COLUMN($P78),2)=$F78,INDEX(Dropdown!$A$1:$F$1002,$P78+COLUMN(T78) - COLUMN($P78),5),"")</f>
        <v/>
      </c>
      <c r="V78" s="225" t="str" cm="1">
        <f t="array" ref="V78">IF(INDEX(Dropdown!$A$1:$F$1002,$P78+COLUMN(U78) - COLUMN($P78),2)=$F78,INDEX(Dropdown!$A$1:$F$1002,$P78+COLUMN(U78) - COLUMN($P78),5),"")</f>
        <v/>
      </c>
      <c r="W78" s="225" t="str" cm="1">
        <f t="array" ref="W78">IF(INDEX(Dropdown!$A$1:$F$1002,$P78+COLUMN(V78) - COLUMN($P78),2)=$F78,INDEX(Dropdown!$A$1:$F$1002,$P78+COLUMN(V78) - COLUMN($P78),5),"")</f>
        <v/>
      </c>
      <c r="X78" s="225" t="str" cm="1">
        <f t="array" ref="X78">IF(INDEX(Dropdown!$A$1:$F$1002,$P78+COLUMN(W78) - COLUMN($P78),2)=$F78,INDEX(Dropdown!$A$1:$F$1002,$P78+COLUMN(W78) - COLUMN($P78),5),"")</f>
        <v/>
      </c>
      <c r="Y78" s="225"/>
      <c r="Z78" s="225">
        <v>0.9</v>
      </c>
    </row>
    <row r="79" spans="1:26" ht="70">
      <c r="A79" s="225" t="s">
        <v>63</v>
      </c>
      <c r="B79" s="200" t="s">
        <v>564</v>
      </c>
      <c r="C79" s="200" t="s">
        <v>596</v>
      </c>
      <c r="D79" s="225">
        <v>5</v>
      </c>
      <c r="E79" s="225" t="str">
        <f t="shared" si="2"/>
        <v>Biodiversity5</v>
      </c>
      <c r="F79" s="200" t="s">
        <v>597</v>
      </c>
      <c r="G79" s="200" t="s">
        <v>598</v>
      </c>
      <c r="H79" s="200" t="s">
        <v>599</v>
      </c>
      <c r="I79" s="200" t="s">
        <v>600</v>
      </c>
      <c r="J79" s="242" t="s">
        <v>2430</v>
      </c>
      <c r="K79" s="200" t="s">
        <v>2431</v>
      </c>
      <c r="L79" s="200" t="s">
        <v>601</v>
      </c>
      <c r="M79" s="200" t="s">
        <v>602</v>
      </c>
      <c r="N79" s="200" t="s">
        <v>603</v>
      </c>
      <c r="O79" s="225"/>
      <c r="P79" s="225">
        <f>MATCH(F79,Dropdown!$B$1:$B$495,0)</f>
        <v>124</v>
      </c>
      <c r="Q79" s="225" t="str" cm="1">
        <f t="array" ref="Q79">IF(INDEX(Dropdown!$A$1:$F$1002,$P79+COLUMN(P79) - COLUMN($P79),2)=$F79,INDEX(Dropdown!$A$1:$F$1002,$P79+COLUMN(P79) - COLUMN($P79),5),"")</f>
        <v>Contorted and winding</v>
      </c>
      <c r="R79" s="225" t="str" cm="1">
        <f t="array" ref="R79">IF(INDEX(Dropdown!$A$1:$F$1002,$P79+COLUMN(Q79) - COLUMN($P79),2)=$F79,INDEX(Dropdown!$A$1:$F$1002,$P79+COLUMN(Q79) - COLUMN($P79),5),"")</f>
        <v>Slightly curved</v>
      </c>
      <c r="S79" s="225" t="str" cm="1">
        <f t="array" ref="S79">IF(INDEX(Dropdown!$A$1:$F$1002,$P79+COLUMN(R79) - COLUMN($P79),2)=$F79,INDEX(Dropdown!$A$1:$F$1002,$P79+COLUMN(R79) - COLUMN($P79),5),"")</f>
        <v>Square/Circle/Rectangle</v>
      </c>
      <c r="T79" s="225" t="str" cm="1">
        <f t="array" ref="T79">IF(INDEX(Dropdown!$A$1:$F$1002,$P79+COLUMN(S79) - COLUMN($P79),2)=$F79,INDEX(Dropdown!$A$1:$F$1002,$P79+COLUMN(S79) - COLUMN($P79),5),"")</f>
        <v>There is no temporary grassland at the farm</v>
      </c>
      <c r="U79" s="225" t="str" cm="1">
        <f t="array" ref="U79">IF(INDEX(Dropdown!$A$1:$F$1002,$P79+COLUMN(T79) - COLUMN($P79),2)=$F79,INDEX(Dropdown!$A$1:$F$1002,$P79+COLUMN(T79) - COLUMN($P79),5),"")</f>
        <v/>
      </c>
      <c r="V79" s="225" t="str" cm="1">
        <f t="array" ref="V79">IF(INDEX(Dropdown!$A$1:$F$1002,$P79+COLUMN(U79) - COLUMN($P79),2)=$F79,INDEX(Dropdown!$A$1:$F$1002,$P79+COLUMN(U79) - COLUMN($P79),5),"")</f>
        <v/>
      </c>
      <c r="W79" s="225" t="str" cm="1">
        <f t="array" ref="W79">IF(INDEX(Dropdown!$A$1:$F$1002,$P79+COLUMN(V79) - COLUMN($P79),2)=$F79,INDEX(Dropdown!$A$1:$F$1002,$P79+COLUMN(V79) - COLUMN($P79),5),"")</f>
        <v/>
      </c>
      <c r="X79" s="225" t="str" cm="1">
        <f t="array" ref="X79">IF(INDEX(Dropdown!$A$1:$F$1002,$P79+COLUMN(W79) - COLUMN($P79),2)=$F79,INDEX(Dropdown!$A$1:$F$1002,$P79+COLUMN(W79) - COLUMN($P79),5),"")</f>
        <v/>
      </c>
      <c r="Y79" s="225"/>
      <c r="Z79" s="225">
        <v>0.8</v>
      </c>
    </row>
    <row r="80" spans="1:26" ht="70">
      <c r="A80" s="225" t="s">
        <v>63</v>
      </c>
      <c r="B80" s="200" t="s">
        <v>564</v>
      </c>
      <c r="C80" s="200" t="s">
        <v>596</v>
      </c>
      <c r="D80" s="225">
        <v>6</v>
      </c>
      <c r="E80" s="225" t="str">
        <f t="shared" si="2"/>
        <v>Biodiversity6</v>
      </c>
      <c r="F80" s="200" t="s">
        <v>604</v>
      </c>
      <c r="G80" s="200" t="s">
        <v>605</v>
      </c>
      <c r="H80" s="200" t="s">
        <v>606</v>
      </c>
      <c r="I80" s="200" t="s">
        <v>607</v>
      </c>
      <c r="J80" s="242" t="s">
        <v>2432</v>
      </c>
      <c r="K80" s="200" t="s">
        <v>2433</v>
      </c>
      <c r="L80" s="200" t="s">
        <v>608</v>
      </c>
      <c r="M80" s="200" t="s">
        <v>609</v>
      </c>
      <c r="N80" s="200" t="s">
        <v>610</v>
      </c>
      <c r="O80" s="225"/>
      <c r="P80" s="225">
        <f>MATCH(F80,Dropdown!$B$1:$B$495,0)</f>
        <v>128</v>
      </c>
      <c r="Q80" s="225" t="str" cm="1">
        <f t="array" ref="Q80">IF(INDEX(Dropdown!$A$1:$F$1002,$P80+COLUMN(P80) - COLUMN($P80),2)=$F80,INDEX(Dropdown!$A$1:$F$1002,$P80+COLUMN(P80) - COLUMN($P80),5),"")</f>
        <v>Contorted and winding</v>
      </c>
      <c r="R80" s="225" t="str" cm="1">
        <f t="array" ref="R80">IF(INDEX(Dropdown!$A$1:$F$1002,$P80+COLUMN(Q80) - COLUMN($P80),2)=$F80,INDEX(Dropdown!$A$1:$F$1002,$P80+COLUMN(Q80) - COLUMN($P80),5),"")</f>
        <v>Slightly curved</v>
      </c>
      <c r="S80" s="225" t="str" cm="1">
        <f t="array" ref="S80">IF(INDEX(Dropdown!$A$1:$F$1002,$P80+COLUMN(R80) - COLUMN($P80),2)=$F80,INDEX(Dropdown!$A$1:$F$1002,$P80+COLUMN(R80) - COLUMN($P80),5),"")</f>
        <v>Square/Circle/Rectangle</v>
      </c>
      <c r="T80" s="225" t="str" cm="1">
        <f t="array" ref="T80">IF(INDEX(Dropdown!$A$1:$F$1002,$P80+COLUMN(S80) - COLUMN($P80),2)=$F80,INDEX(Dropdown!$A$1:$F$1002,$P80+COLUMN(S80) - COLUMN($P80),5),"")</f>
        <v>N/A - There is no permanent grassland at the farm</v>
      </c>
      <c r="U80" s="225" t="str" cm="1">
        <f t="array" ref="U80">IF(INDEX(Dropdown!$A$1:$F$1002,$P80+COLUMN(T80) - COLUMN($P80),2)=$F80,INDEX(Dropdown!$A$1:$F$1002,$P80+COLUMN(T80) - COLUMN($P80),5),"")</f>
        <v/>
      </c>
      <c r="V80" s="225" t="str" cm="1">
        <f t="array" ref="V80">IF(INDEX(Dropdown!$A$1:$F$1002,$P80+COLUMN(U80) - COLUMN($P80),2)=$F80,INDEX(Dropdown!$A$1:$F$1002,$P80+COLUMN(U80) - COLUMN($P80),5),"")</f>
        <v/>
      </c>
      <c r="W80" s="225" t="str" cm="1">
        <f t="array" ref="W80">IF(INDEX(Dropdown!$A$1:$F$1002,$P80+COLUMN(V80) - COLUMN($P80),2)=$F80,INDEX(Dropdown!$A$1:$F$1002,$P80+COLUMN(V80) - COLUMN($P80),5),"")</f>
        <v/>
      </c>
      <c r="X80" s="225" t="str" cm="1">
        <f t="array" ref="X80">IF(INDEX(Dropdown!$A$1:$F$1002,$P80+COLUMN(W80) - COLUMN($P80),2)=$F80,INDEX(Dropdown!$A$1:$F$1002,$P80+COLUMN(W80) - COLUMN($P80),5),"")</f>
        <v/>
      </c>
      <c r="Y80" s="225"/>
      <c r="Z80" s="225">
        <v>0.9</v>
      </c>
    </row>
    <row r="81" spans="1:26" ht="70">
      <c r="A81" s="225" t="s">
        <v>63</v>
      </c>
      <c r="B81" s="200" t="s">
        <v>564</v>
      </c>
      <c r="C81" s="200" t="s">
        <v>596</v>
      </c>
      <c r="D81" s="225">
        <v>7</v>
      </c>
      <c r="E81" s="225" t="str">
        <f t="shared" si="2"/>
        <v>Biodiversity7</v>
      </c>
      <c r="F81" s="200" t="s">
        <v>611</v>
      </c>
      <c r="G81" s="200" t="s">
        <v>612</v>
      </c>
      <c r="H81" s="200" t="s">
        <v>613</v>
      </c>
      <c r="I81" s="200" t="s">
        <v>614</v>
      </c>
      <c r="J81" s="242" t="s">
        <v>2434</v>
      </c>
      <c r="K81" s="200" t="s">
        <v>2435</v>
      </c>
      <c r="L81" s="200" t="s">
        <v>615</v>
      </c>
      <c r="M81" s="200" t="s">
        <v>616</v>
      </c>
      <c r="N81" s="200" t="s">
        <v>617</v>
      </c>
      <c r="O81" s="225"/>
      <c r="P81" s="225">
        <f>MATCH(F81,Dropdown!$B$1:$B$495,0)</f>
        <v>132</v>
      </c>
      <c r="Q81" s="225" t="str" cm="1">
        <f t="array" ref="Q81">IF(INDEX(Dropdown!$A$1:$F$1002,$P81+COLUMN(P81) - COLUMN($P81),2)=$F81,INDEX(Dropdown!$A$1:$F$1002,$P81+COLUMN(P81) - COLUMN($P81),5),"")</f>
        <v>Contorted and winding</v>
      </c>
      <c r="R81" s="225" t="str" cm="1">
        <f t="array" ref="R81">IF(INDEX(Dropdown!$A$1:$F$1002,$P81+COLUMN(Q81) - COLUMN($P81),2)=$F81,INDEX(Dropdown!$A$1:$F$1002,$P81+COLUMN(Q81) - COLUMN($P81),5),"")</f>
        <v>Slightly curved</v>
      </c>
      <c r="S81" s="225" t="str" cm="1">
        <f t="array" ref="S81">IF(INDEX(Dropdown!$A$1:$F$1002,$P81+COLUMN(R81) - COLUMN($P81),2)=$F81,INDEX(Dropdown!$A$1:$F$1002,$P81+COLUMN(R81) - COLUMN($P81),5),"")</f>
        <v>Square/Circle/Rectangle</v>
      </c>
      <c r="T81" s="225" t="str" cm="1">
        <f t="array" ref="T81">IF(INDEX(Dropdown!$A$1:$F$1002,$P81+COLUMN(S81) - COLUMN($P81),2)=$F81,INDEX(Dropdown!$A$1:$F$1002,$P81+COLUMN(S81) - COLUMN($P81),5),"")</f>
        <v>There are no arable crops at the farm</v>
      </c>
      <c r="U81" s="225" t="str" cm="1">
        <f t="array" ref="U81">IF(INDEX(Dropdown!$A$1:$F$1002,$P81+COLUMN(T81) - COLUMN($P81),2)=$F81,INDEX(Dropdown!$A$1:$F$1002,$P81+COLUMN(T81) - COLUMN($P81),5),"")</f>
        <v/>
      </c>
      <c r="V81" s="225" t="str" cm="1">
        <f t="array" ref="V81">IF(INDEX(Dropdown!$A$1:$F$1002,$P81+COLUMN(U81) - COLUMN($P81),2)=$F81,INDEX(Dropdown!$A$1:$F$1002,$P81+COLUMN(U81) - COLUMN($P81),5),"")</f>
        <v/>
      </c>
      <c r="W81" s="225" t="str" cm="1">
        <f t="array" ref="W81">IF(INDEX(Dropdown!$A$1:$F$1002,$P81+COLUMN(V81) - COLUMN($P81),2)=$F81,INDEX(Dropdown!$A$1:$F$1002,$P81+COLUMN(V81) - COLUMN($P81),5),"")</f>
        <v/>
      </c>
      <c r="X81" s="225" t="str" cm="1">
        <f t="array" ref="X81">IF(INDEX(Dropdown!$A$1:$F$1002,$P81+COLUMN(W81) - COLUMN($P81),2)=$F81,INDEX(Dropdown!$A$1:$F$1002,$P81+COLUMN(W81) - COLUMN($P81),5),"")</f>
        <v/>
      </c>
      <c r="Y81" s="225"/>
      <c r="Z81" s="225">
        <v>0.8</v>
      </c>
    </row>
    <row r="82" spans="1:26" ht="70.150000000000006" customHeight="1">
      <c r="A82" s="225" t="s">
        <v>63</v>
      </c>
      <c r="B82" s="200" t="s">
        <v>564</v>
      </c>
      <c r="C82" s="200" t="s">
        <v>596</v>
      </c>
      <c r="D82" s="225">
        <v>8</v>
      </c>
      <c r="E82" s="225" t="str">
        <f t="shared" si="2"/>
        <v>Biodiversity8</v>
      </c>
      <c r="F82" s="200" t="s">
        <v>618</v>
      </c>
      <c r="G82" s="200" t="s">
        <v>619</v>
      </c>
      <c r="H82" s="200" t="s">
        <v>620</v>
      </c>
      <c r="I82" s="200" t="s">
        <v>2436</v>
      </c>
      <c r="J82" s="242" t="s">
        <v>621</v>
      </c>
      <c r="K82" s="200" t="s">
        <v>2437</v>
      </c>
      <c r="L82" s="200" t="s">
        <v>622</v>
      </c>
      <c r="M82" s="200" t="s">
        <v>623</v>
      </c>
      <c r="N82" s="200" t="s">
        <v>624</v>
      </c>
      <c r="O82" s="225"/>
      <c r="P82" s="225">
        <f>MATCH(F82,Dropdown!$B$1:$B$495,0)</f>
        <v>136</v>
      </c>
      <c r="Q82" s="225" t="str" cm="1">
        <f t="array" ref="Q82">IF(INDEX(Dropdown!$A$1:$F$1002,$P82+COLUMN(P82) - COLUMN($P82),2)=$F82,INDEX(Dropdown!$A$1:$F$1002,$P82+COLUMN(P82) - COLUMN($P82),5),"")</f>
        <v>&lt; 5 ha</v>
      </c>
      <c r="R82" s="225" t="str" cm="1">
        <f t="array" ref="R82">IF(INDEX(Dropdown!$A$1:$F$1002,$P82+COLUMN(Q82) - COLUMN($P82),2)=$F82,INDEX(Dropdown!$A$1:$F$1002,$P82+COLUMN(Q82) - COLUMN($P82),5),"")</f>
        <v>5-10 ha</v>
      </c>
      <c r="S82" s="225" t="str" cm="1">
        <f t="array" ref="S82">IF(INDEX(Dropdown!$A$1:$F$1002,$P82+COLUMN(R82) - COLUMN($P82),2)=$F82,INDEX(Dropdown!$A$1:$F$1002,$P82+COLUMN(R82) - COLUMN($P82),5),"")</f>
        <v>&gt; 10 ha</v>
      </c>
      <c r="T82" s="225" t="str" cm="1">
        <f t="array" ref="T82">IF(INDEX(Dropdown!$A$1:$F$1002,$P82+COLUMN(S82) - COLUMN($P82),2)=$F82,INDEX(Dropdown!$A$1:$F$1002,$P82+COLUMN(S82) - COLUMN($P82),5),"")</f>
        <v>There are no arable crops at the farm</v>
      </c>
      <c r="U82" s="225" t="str" cm="1">
        <f t="array" ref="U82">IF(INDEX(Dropdown!$A$1:$F$1002,$P82+COLUMN(T82) - COLUMN($P82),2)=$F82,INDEX(Dropdown!$A$1:$F$1002,$P82+COLUMN(T82) - COLUMN($P82),5),"")</f>
        <v/>
      </c>
      <c r="V82" s="225" t="str" cm="1">
        <f t="array" ref="V82">IF(INDEX(Dropdown!$A$1:$F$1002,$P82+COLUMN(U82) - COLUMN($P82),2)=$F82,INDEX(Dropdown!$A$1:$F$1002,$P82+COLUMN(U82) - COLUMN($P82),5),"")</f>
        <v/>
      </c>
      <c r="W82" s="225" t="str" cm="1">
        <f t="array" ref="W82">IF(INDEX(Dropdown!$A$1:$F$1002,$P82+COLUMN(V82) - COLUMN($P82),2)=$F82,INDEX(Dropdown!$A$1:$F$1002,$P82+COLUMN(V82) - COLUMN($P82),5),"")</f>
        <v/>
      </c>
      <c r="X82" s="225" t="str" cm="1">
        <f t="array" ref="X82">IF(INDEX(Dropdown!$A$1:$F$1002,$P82+COLUMN(W82) - COLUMN($P82),2)=$F82,INDEX(Dropdown!$A$1:$F$1002,$P82+COLUMN(W82) - COLUMN($P82),5),"")</f>
        <v/>
      </c>
      <c r="Y82" s="225"/>
      <c r="Z82" s="225">
        <v>0.6</v>
      </c>
    </row>
    <row r="83" spans="1:26" ht="70.150000000000006" customHeight="1">
      <c r="A83" s="225" t="s">
        <v>63</v>
      </c>
      <c r="B83" s="200" t="s">
        <v>564</v>
      </c>
      <c r="C83" s="200" t="s">
        <v>596</v>
      </c>
      <c r="D83" s="225">
        <v>9</v>
      </c>
      <c r="E83" s="225" t="str">
        <f t="shared" si="2"/>
        <v>Biodiversity9</v>
      </c>
      <c r="F83" s="200" t="s">
        <v>625</v>
      </c>
      <c r="G83" s="200" t="s">
        <v>626</v>
      </c>
      <c r="H83" s="200" t="s">
        <v>2640</v>
      </c>
      <c r="I83" s="200" t="s">
        <v>627</v>
      </c>
      <c r="J83" s="242" t="s">
        <v>2438</v>
      </c>
      <c r="K83" s="200" t="s">
        <v>2439</v>
      </c>
      <c r="L83" s="200" t="s">
        <v>2504</v>
      </c>
      <c r="M83" s="200" t="s">
        <v>2623</v>
      </c>
      <c r="N83" s="200" t="s">
        <v>2505</v>
      </c>
      <c r="O83" s="225"/>
      <c r="P83" s="225">
        <f>MATCH(F83,Dropdown!$B$1:$B$495,0)</f>
        <v>140</v>
      </c>
      <c r="Q83" s="225" cm="1">
        <f t="array" ref="Q83">IF(INDEX(Dropdown!$A$1:$F$1002,$P83+COLUMN(P83) - COLUMN($P83),2)=$F83,INDEX(Dropdown!$A$1:$F$1002,$P83+COLUMN(P83) - COLUMN($P83),5),"")</f>
        <v>0</v>
      </c>
      <c r="R83" s="225" t="str" cm="1">
        <f t="array" ref="R83">IF(INDEX(Dropdown!$A$1:$F$1002,$P83+COLUMN(Q83) - COLUMN($P83),2)=$F83,INDEX(Dropdown!$A$1:$F$1002,$P83+COLUMN(Q83) - COLUMN($P83),5),"")</f>
        <v>1-2</v>
      </c>
      <c r="S83" s="225" t="str" cm="1">
        <f t="array" ref="S83">IF(INDEX(Dropdown!$A$1:$F$1002,$P83+COLUMN(R83) - COLUMN($P83),2)=$F83,INDEX(Dropdown!$A$1:$F$1002,$P83+COLUMN(R83) - COLUMN($P83),5),"")</f>
        <v>≥3</v>
      </c>
      <c r="T83" s="225" t="str" cm="1">
        <f t="array" ref="T83">IF(INDEX(Dropdown!$A$1:$F$1002,$P83+COLUMN(S83) - COLUMN($P83),2)=$F83,INDEX(Dropdown!$A$1:$F$1002,$P83+COLUMN(S83) - COLUMN($P83),5),"")</f>
        <v/>
      </c>
      <c r="U83" s="225" t="str" cm="1">
        <f t="array" ref="U83">IF(INDEX(Dropdown!$A$1:$F$1002,$P83+COLUMN(T83) - COLUMN($P83),2)=$F83,INDEX(Dropdown!$A$1:$F$1002,$P83+COLUMN(T83) - COLUMN($P83),5),"")</f>
        <v/>
      </c>
      <c r="V83" s="225" t="str" cm="1">
        <f t="array" ref="V83">IF(INDEX(Dropdown!$A$1:$F$1002,$P83+COLUMN(U83) - COLUMN($P83),2)=$F83,INDEX(Dropdown!$A$1:$F$1002,$P83+COLUMN(U83) - COLUMN($P83),5),"")</f>
        <v/>
      </c>
      <c r="W83" s="225" t="str" cm="1">
        <f t="array" ref="W83">IF(INDEX(Dropdown!$A$1:$F$1002,$P83+COLUMN(V83) - COLUMN($P83),2)=$F83,INDEX(Dropdown!$A$1:$F$1002,$P83+COLUMN(V83) - COLUMN($P83),5),"")</f>
        <v/>
      </c>
      <c r="X83" s="225" t="str" cm="1">
        <f t="array" ref="X83">IF(INDEX(Dropdown!$A$1:$F$1002,$P83+COLUMN(W83) - COLUMN($P83),2)=$F83,INDEX(Dropdown!$A$1:$F$1002,$P83+COLUMN(W83) - COLUMN($P83),5),"")</f>
        <v/>
      </c>
      <c r="Y83" s="225"/>
      <c r="Z83" s="225">
        <v>0.7</v>
      </c>
    </row>
    <row r="84" spans="1:26" ht="130.9" customHeight="1">
      <c r="A84" s="225" t="s">
        <v>63</v>
      </c>
      <c r="B84" s="200" t="s">
        <v>564</v>
      </c>
      <c r="C84" s="200" t="s">
        <v>628</v>
      </c>
      <c r="D84" s="225">
        <v>10</v>
      </c>
      <c r="E84" s="225" t="str">
        <f t="shared" si="2"/>
        <v>Biodiversity10</v>
      </c>
      <c r="F84" s="200" t="s">
        <v>629</v>
      </c>
      <c r="G84" s="200" t="s">
        <v>630</v>
      </c>
      <c r="H84" s="200" t="s">
        <v>631</v>
      </c>
      <c r="I84" s="200" t="s">
        <v>2440</v>
      </c>
      <c r="J84" s="242" t="s">
        <v>632</v>
      </c>
      <c r="K84" s="200" t="s">
        <v>2441</v>
      </c>
      <c r="L84" s="200" t="s">
        <v>633</v>
      </c>
      <c r="M84" s="200" t="s">
        <v>634</v>
      </c>
      <c r="N84" s="200" t="s">
        <v>635</v>
      </c>
      <c r="O84" s="225"/>
      <c r="P84" s="225">
        <f>MATCH(F84,Dropdown!$B$1:$B$495,0)</f>
        <v>143</v>
      </c>
      <c r="Q84" s="225" t="str" cm="1">
        <f t="array" ref="Q84">IF(INDEX(Dropdown!$A$1:$F$1002,$P84+COLUMN(P84) - COLUMN($P84),2)=$F84,INDEX(Dropdown!$A$1:$F$1002,$P84+COLUMN(P84) - COLUMN($P84),5),"")</f>
        <v>&gt;4%</v>
      </c>
      <c r="R84" s="225" t="str" cm="1">
        <f t="array" ref="R84">IF(INDEX(Dropdown!$A$1:$F$1002,$P84+COLUMN(Q84) - COLUMN($P84),2)=$F84,INDEX(Dropdown!$A$1:$F$1002,$P84+COLUMN(Q84) - COLUMN($P84),5),"")</f>
        <v>2.1-4%</v>
      </c>
      <c r="S84" s="225" t="str" cm="1">
        <f t="array" ref="S84">IF(INDEX(Dropdown!$A$1:$F$1002,$P84+COLUMN(R84) - COLUMN($P84),2)=$F84,INDEX(Dropdown!$A$1:$F$1002,$P84+COLUMN(R84) - COLUMN($P84),5),"")</f>
        <v>0.1-2%</v>
      </c>
      <c r="T84" s="225" cm="1">
        <f t="array" ref="T84">IF(INDEX(Dropdown!$A$1:$F$1002,$P84+COLUMN(S84) - COLUMN($P84),2)=$F84,INDEX(Dropdown!$A$1:$F$1002,$P84+COLUMN(S84) - COLUMN($P84),5),"")</f>
        <v>0</v>
      </c>
      <c r="U84" s="225" t="str" cm="1">
        <f t="array" ref="U84">IF(INDEX(Dropdown!$A$1:$F$1002,$P84+COLUMN(T84) - COLUMN($P84),2)=$F84,INDEX(Dropdown!$A$1:$F$1002,$P84+COLUMN(T84) - COLUMN($P84),5),"")</f>
        <v/>
      </c>
      <c r="V84" s="225" t="str" cm="1">
        <f t="array" ref="V84">IF(INDEX(Dropdown!$A$1:$F$1002,$P84+COLUMN(U84) - COLUMN($P84),2)=$F84,INDEX(Dropdown!$A$1:$F$1002,$P84+COLUMN(U84) - COLUMN($P84),5),"")</f>
        <v/>
      </c>
      <c r="W84" s="225" t="str" cm="1">
        <f t="array" ref="W84">IF(INDEX(Dropdown!$A$1:$F$1002,$P84+COLUMN(V84) - COLUMN($P84),2)=$F84,INDEX(Dropdown!$A$1:$F$1002,$P84+COLUMN(V84) - COLUMN($P84),5),"")</f>
        <v/>
      </c>
      <c r="X84" s="225" t="str" cm="1">
        <f t="array" ref="X84">IF(INDEX(Dropdown!$A$1:$F$1002,$P84+COLUMN(W84) - COLUMN($P84),2)=$F84,INDEX(Dropdown!$A$1:$F$1002,$P84+COLUMN(W84) - COLUMN($P84),5),"")</f>
        <v/>
      </c>
      <c r="Y84" s="225"/>
      <c r="Z84" s="225">
        <v>1</v>
      </c>
    </row>
    <row r="85" spans="1:26" ht="130.9" customHeight="1">
      <c r="A85" s="225" t="s">
        <v>63</v>
      </c>
      <c r="B85" s="200" t="s">
        <v>564</v>
      </c>
      <c r="C85" s="200" t="s">
        <v>628</v>
      </c>
      <c r="D85" s="225">
        <v>11</v>
      </c>
      <c r="E85" s="225" t="str">
        <f>A85&amp;D85</f>
        <v>Biodiversity11</v>
      </c>
      <c r="F85" s="200" t="s">
        <v>123</v>
      </c>
      <c r="G85" s="200" t="s">
        <v>2483</v>
      </c>
      <c r="H85" s="200" t="s">
        <v>2272</v>
      </c>
      <c r="I85" s="200" t="s">
        <v>2442</v>
      </c>
      <c r="J85" s="242" t="s">
        <v>2443</v>
      </c>
      <c r="K85" s="200"/>
      <c r="L85" s="200" t="s">
        <v>2484</v>
      </c>
      <c r="M85" s="200"/>
      <c r="N85" s="200" t="s">
        <v>2571</v>
      </c>
      <c r="O85" s="225"/>
      <c r="P85" s="225">
        <f>MATCH(F85,Dropdown!$B$1:$B$495,0)</f>
        <v>12</v>
      </c>
      <c r="Q85" s="225" t="str" cm="1">
        <f t="array" ref="Q85">IF(INDEX(Dropdown!$A$1:$F$1002,$P85+COLUMN(P85) - COLUMN($P85),2)=$F85,INDEX(Dropdown!$A$1:$F$1002,$P85+COLUMN(P85) - COLUMN($P85),5),"")</f>
        <v>Yes</v>
      </c>
      <c r="R85" s="225" t="str" cm="1">
        <f t="array" ref="R85">IF(INDEX(Dropdown!$A$1:$F$1002,$P85+COLUMN(Q85) - COLUMN($P85),2)=$F85,INDEX(Dropdown!$A$1:$F$1002,$P85+COLUMN(Q85) - COLUMN($P85),5),"")</f>
        <v>No</v>
      </c>
      <c r="S85" s="225" t="str" cm="1">
        <f t="array" ref="S85">IF(INDEX(Dropdown!$A$1:$F$1002,$P85+COLUMN(R85) - COLUMN($P85),2)=$F85,INDEX(Dropdown!$A$1:$F$1002,$P85+COLUMN(R85) - COLUMN($P85),5),"")</f>
        <v>N/A</v>
      </c>
      <c r="T85" s="225" t="str" cm="1">
        <f t="array" ref="T85">IF(INDEX(Dropdown!$A$1:$F$1002,$P85+COLUMN(S85) - COLUMN($P85),2)=$F85,INDEX(Dropdown!$A$1:$F$1002,$P85+COLUMN(S85) - COLUMN($P85),5),"")</f>
        <v/>
      </c>
      <c r="U85" s="225" t="str" cm="1">
        <f t="array" ref="U85">IF(INDEX(Dropdown!$A$1:$F$1002,$P85+COLUMN(T85) - COLUMN($P85),2)=$F85,INDEX(Dropdown!$A$1:$F$1002,$P85+COLUMN(T85) - COLUMN($P85),5),"")</f>
        <v/>
      </c>
      <c r="V85" s="225" t="str" cm="1">
        <f t="array" ref="V85">IF(INDEX(Dropdown!$A$1:$F$1002,$P85+COLUMN(U85) - COLUMN($P85),2)=$F85,INDEX(Dropdown!$A$1:$F$1002,$P85+COLUMN(U85) - COLUMN($P85),5),"")</f>
        <v/>
      </c>
      <c r="W85" s="225" t="str" cm="1">
        <f t="array" ref="W85">IF(INDEX(Dropdown!$A$1:$F$1002,$P85+COLUMN(V85) - COLUMN($P85),2)=$F85,INDEX(Dropdown!$A$1:$F$1002,$P85+COLUMN(V85) - COLUMN($P85),5),"")</f>
        <v/>
      </c>
      <c r="X85" s="225" t="str" cm="1">
        <f t="array" ref="X85">IF(INDEX(Dropdown!$A$1:$F$1002,$P85+COLUMN(W85) - COLUMN($P85),2)=$F85,INDEX(Dropdown!$A$1:$F$1002,$P85+COLUMN(W85) - COLUMN($P85),5),"")</f>
        <v/>
      </c>
      <c r="Y85" s="225"/>
      <c r="Z85" s="225">
        <v>1</v>
      </c>
    </row>
    <row r="86" spans="1:26" ht="165" customHeight="1">
      <c r="A86" s="225" t="s">
        <v>63</v>
      </c>
      <c r="B86" s="200" t="s">
        <v>564</v>
      </c>
      <c r="C86" s="200" t="s">
        <v>628</v>
      </c>
      <c r="D86" s="225">
        <v>12</v>
      </c>
      <c r="E86" s="225" t="str">
        <f t="shared" ref="E86:E119" si="3">A86&amp;D86</f>
        <v>Biodiversity12</v>
      </c>
      <c r="F86" s="200" t="s">
        <v>636</v>
      </c>
      <c r="G86" s="200" t="s">
        <v>637</v>
      </c>
      <c r="H86" s="200" t="s">
        <v>638</v>
      </c>
      <c r="I86" s="200" t="s">
        <v>639</v>
      </c>
      <c r="J86" s="242" t="s">
        <v>646</v>
      </c>
      <c r="K86" s="200" t="s">
        <v>2444</v>
      </c>
      <c r="L86" s="200" t="s">
        <v>640</v>
      </c>
      <c r="M86" s="200" t="s">
        <v>641</v>
      </c>
      <c r="N86" s="200" t="s">
        <v>642</v>
      </c>
      <c r="O86" s="225"/>
      <c r="P86" s="225">
        <f>MATCH(F86,Dropdown!$B$1:$B$495,0)</f>
        <v>147</v>
      </c>
      <c r="Q86" s="225" t="str" cm="1">
        <f t="array" ref="Q86">IF(INDEX(Dropdown!$A$1:$F$1002,$P86+COLUMN(P86) - COLUMN($P86),2)=$F86,INDEX(Dropdown!$A$1:$F$1002,$P86+COLUMN(P86) - COLUMN($P86),5),"")</f>
        <v>Continuous linear structures</v>
      </c>
      <c r="R86" s="225" t="str" cm="1">
        <f t="array" ref="R86">IF(INDEX(Dropdown!$A$1:$F$1002,$P86+COLUMN(Q86) - COLUMN($P86),2)=$F86,INDEX(Dropdown!$A$1:$F$1002,$P86+COLUMN(Q86) - COLUMN($P86),5),"")</f>
        <v>Forested patches</v>
      </c>
      <c r="S86" s="225" t="str" cm="1">
        <f t="array" ref="S86">IF(INDEX(Dropdown!$A$1:$F$1002,$P86+COLUMN(R86) - COLUMN($P86),2)=$F86,INDEX(Dropdown!$A$1:$F$1002,$P86+COLUMN(R86) - COLUMN($P86),5),"")</f>
        <v>Woody plant patches exist but are not interconnected</v>
      </c>
      <c r="T86" s="225" t="str" cm="1">
        <f t="array" ref="T86">IF(INDEX(Dropdown!$A$1:$F$1002,$P86+COLUMN(S86) - COLUMN($P86),2)=$F86,INDEX(Dropdown!$A$1:$F$1002,$P86+COLUMN(S86) - COLUMN($P86),5),"")</f>
        <v>Woody plants are integrated as single elements</v>
      </c>
      <c r="U86" s="225" t="str" cm="1">
        <f t="array" ref="U86">IF(INDEX(Dropdown!$A$1:$F$1002,$P86+COLUMN(T86) - COLUMN($P86),2)=$F86,INDEX(Dropdown!$A$1:$F$1002,$P86+COLUMN(T86) - COLUMN($P86),5),"")</f>
        <v>There are no woody plants at the farm</v>
      </c>
      <c r="V86" s="225" t="str" cm="1">
        <f t="array" ref="V86">IF(INDEX(Dropdown!$A$1:$F$1002,$P86+COLUMN(U86) - COLUMN($P86),2)=$F86,INDEX(Dropdown!$A$1:$F$1002,$P86+COLUMN(U86) - COLUMN($P86),5),"")</f>
        <v/>
      </c>
      <c r="W86" s="225" t="str" cm="1">
        <f t="array" ref="W86">IF(INDEX(Dropdown!$A$1:$F$1002,$P86+COLUMN(V86) - COLUMN($P86),2)=$F86,INDEX(Dropdown!$A$1:$F$1002,$P86+COLUMN(V86) - COLUMN($P86),5),"")</f>
        <v/>
      </c>
      <c r="X86" s="225" t="str" cm="1">
        <f t="array" ref="X86">IF(INDEX(Dropdown!$A$1:$F$1002,$P86+COLUMN(W86) - COLUMN($P86),2)=$F86,INDEX(Dropdown!$A$1:$F$1002,$P86+COLUMN(W86) - COLUMN($P86),5),"")</f>
        <v/>
      </c>
      <c r="Y86" s="225"/>
      <c r="Z86" s="225">
        <v>1</v>
      </c>
    </row>
    <row r="87" spans="1:26" ht="70.150000000000006" customHeight="1">
      <c r="A87" s="225" t="s">
        <v>63</v>
      </c>
      <c r="B87" s="200" t="s">
        <v>564</v>
      </c>
      <c r="C87" s="200" t="s">
        <v>628</v>
      </c>
      <c r="D87" s="225">
        <v>13</v>
      </c>
      <c r="E87" s="225" t="str">
        <f t="shared" si="3"/>
        <v>Biodiversity13</v>
      </c>
      <c r="F87" s="200" t="s">
        <v>643</v>
      </c>
      <c r="G87" s="200" t="s">
        <v>644</v>
      </c>
      <c r="H87" s="200" t="s">
        <v>645</v>
      </c>
      <c r="I87" s="200" t="s">
        <v>2445</v>
      </c>
      <c r="J87" s="242" t="s">
        <v>2446</v>
      </c>
      <c r="K87" s="200" t="s">
        <v>2447</v>
      </c>
      <c r="L87" s="200" t="s">
        <v>647</v>
      </c>
      <c r="M87" s="200" t="s">
        <v>648</v>
      </c>
      <c r="N87" s="200" t="s">
        <v>649</v>
      </c>
      <c r="O87" s="225"/>
      <c r="P87" s="225">
        <f>MATCH(F87,Dropdown!$B$1:$B$495,0)</f>
        <v>152</v>
      </c>
      <c r="Q87" s="225" t="str" cm="1">
        <f t="array" ref="Q87">IF(INDEX(Dropdown!$A$1:$F$1002,$P87+COLUMN(P87) - COLUMN($P87),2)=$F87,INDEX(Dropdown!$A$1:$F$1002,$P87+COLUMN(P87) - COLUMN($P87),5),"")</f>
        <v>&gt;3 m wide hedgerows/patches</v>
      </c>
      <c r="R87" s="225" t="str" cm="1">
        <f t="array" ref="R87">IF(INDEX(Dropdown!$A$1:$F$1002,$P87+COLUMN(Q87) - COLUMN($P87),2)=$F87,INDEX(Dropdown!$A$1:$F$1002,$P87+COLUMN(Q87) - COLUMN($P87),5),"")</f>
        <v>2.1-3 m wide hedgerows/patches</v>
      </c>
      <c r="S87" s="225" t="str" cm="1">
        <f t="array" ref="S87">IF(INDEX(Dropdown!$A$1:$F$1002,$P87+COLUMN(R87) - COLUMN($P87),2)=$F87,INDEX(Dropdown!$A$1:$F$1002,$P87+COLUMN(R87) - COLUMN($P87),5),"")</f>
        <v>1-2 m wide hedgerows/patches</v>
      </c>
      <c r="T87" s="225" t="str" cm="1">
        <f t="array" ref="T87">IF(INDEX(Dropdown!$A$1:$F$1002,$P87+COLUMN(S87) - COLUMN($P87),2)=$F87,INDEX(Dropdown!$A$1:$F$1002,$P87+COLUMN(S87) - COLUMN($P87),5),"")</f>
        <v>Hedgerows are &lt;1 m wide or no woody plants on farm</v>
      </c>
      <c r="U87" s="225" t="str" cm="1">
        <f t="array" ref="U87">IF(INDEX(Dropdown!$A$1:$F$1002,$P87+COLUMN(T87) - COLUMN($P87),2)=$F87,INDEX(Dropdown!$A$1:$F$1002,$P87+COLUMN(T87) - COLUMN($P87),5),"")</f>
        <v/>
      </c>
      <c r="V87" s="225" t="str" cm="1">
        <f t="array" ref="V87">IF(INDEX(Dropdown!$A$1:$F$1002,$P87+COLUMN(U87) - COLUMN($P87),2)=$F87,INDEX(Dropdown!$A$1:$F$1002,$P87+COLUMN(U87) - COLUMN($P87),5),"")</f>
        <v/>
      </c>
      <c r="W87" s="225" t="str" cm="1">
        <f t="array" ref="W87">IF(INDEX(Dropdown!$A$1:$F$1002,$P87+COLUMN(V87) - COLUMN($P87),2)=$F87,INDEX(Dropdown!$A$1:$F$1002,$P87+COLUMN(V87) - COLUMN($P87),5),"")</f>
        <v/>
      </c>
      <c r="X87" s="225" t="str" cm="1">
        <f t="array" ref="X87">IF(INDEX(Dropdown!$A$1:$F$1002,$P87+COLUMN(W87) - COLUMN($P87),2)=$F87,INDEX(Dropdown!$A$1:$F$1002,$P87+COLUMN(W87) - COLUMN($P87),5),"")</f>
        <v/>
      </c>
      <c r="Y87" s="225"/>
      <c r="Z87" s="225">
        <v>0.7</v>
      </c>
    </row>
    <row r="88" spans="1:26" ht="70.150000000000006" customHeight="1">
      <c r="A88" s="225" t="s">
        <v>63</v>
      </c>
      <c r="B88" s="200" t="s">
        <v>564</v>
      </c>
      <c r="C88" s="200" t="s">
        <v>628</v>
      </c>
      <c r="D88" s="225">
        <v>14</v>
      </c>
      <c r="E88" s="225" t="str">
        <f t="shared" si="3"/>
        <v>Biodiversity14</v>
      </c>
      <c r="F88" s="200" t="s">
        <v>650</v>
      </c>
      <c r="G88" s="200" t="s">
        <v>651</v>
      </c>
      <c r="H88" s="200" t="s">
        <v>652</v>
      </c>
      <c r="I88" s="200" t="s">
        <v>653</v>
      </c>
      <c r="J88" s="242" t="s">
        <v>661</v>
      </c>
      <c r="K88" s="200" t="s">
        <v>2448</v>
      </c>
      <c r="L88" s="200" t="s">
        <v>654</v>
      </c>
      <c r="M88" s="200" t="s">
        <v>655</v>
      </c>
      <c r="N88" s="200" t="s">
        <v>656</v>
      </c>
      <c r="O88" s="225"/>
      <c r="P88" s="225">
        <f>MATCH(F88,Dropdown!$B$1:$B$495,0)</f>
        <v>156</v>
      </c>
      <c r="Q88" s="225" t="str" cm="1">
        <f t="array" ref="Q88">IF(INDEX(Dropdown!$A$1:$F$1002,$P88+COLUMN(P88) - COLUMN($P88),2)=$F88,INDEX(Dropdown!$A$1:$F$1002,$P88+COLUMN(P88) - COLUMN($P88),5),"")</f>
        <v>Following support scheme management plan</v>
      </c>
      <c r="R88" s="225" t="str" cm="1">
        <f t="array" ref="R88">IF(INDEX(Dropdown!$A$1:$F$1002,$P88+COLUMN(Q88) - COLUMN($P88),2)=$F88,INDEX(Dropdown!$A$1:$F$1002,$P88+COLUMN(Q88) - COLUMN($P88),5),"")</f>
        <v>Hedgerows are pruned every 5 years or longer</v>
      </c>
      <c r="S88" s="225" t="str" cm="1">
        <f t="array" ref="S88">IF(INDEX(Dropdown!$A$1:$F$1002,$P88+COLUMN(R88) - COLUMN($P88),2)=$F88,INDEX(Dropdown!$A$1:$F$1002,$P88+COLUMN(R88) - COLUMN($P88),5),"")</f>
        <v>Hedgerows are pruned every 3-5 years</v>
      </c>
      <c r="T88" s="225" t="str" cm="1">
        <f t="array" ref="T88">IF(INDEX(Dropdown!$A$1:$F$1002,$P88+COLUMN(S88) - COLUMN($P88),2)=$F88,INDEX(Dropdown!$A$1:$F$1002,$P88+COLUMN(S88) - COLUMN($P88),5),"")</f>
        <v>Hedgerows are pruned every 2 years</v>
      </c>
      <c r="U88" s="225" t="str" cm="1">
        <f t="array" ref="U88">IF(INDEX(Dropdown!$A$1:$F$1002,$P88+COLUMN(T88) - COLUMN($P88),2)=$F88,INDEX(Dropdown!$A$1:$F$1002,$P88+COLUMN(T88) - COLUMN($P88),5),"")</f>
        <v>Hedgerows are pruned yearly</v>
      </c>
      <c r="V88" s="225" t="str" cm="1">
        <f t="array" ref="V88">IF(INDEX(Dropdown!$A$1:$F$1002,$P88+COLUMN(U88) - COLUMN($P88),2)=$F88,INDEX(Dropdown!$A$1:$F$1002,$P88+COLUMN(U88) - COLUMN($P88),5),"")</f>
        <v>There are no woody plants at the farm</v>
      </c>
      <c r="W88" s="225" t="str" cm="1">
        <f t="array" ref="W88">IF(INDEX(Dropdown!$A$1:$F$1002,$P88+COLUMN(V88) - COLUMN($P88),2)=$F88,INDEX(Dropdown!$A$1:$F$1002,$P88+COLUMN(V88) - COLUMN($P88),5),"")</f>
        <v/>
      </c>
      <c r="X88" s="225" t="str" cm="1">
        <f t="array" ref="X88">IF(INDEX(Dropdown!$A$1:$F$1002,$P88+COLUMN(W88) - COLUMN($P88),2)=$F88,INDEX(Dropdown!$A$1:$F$1002,$P88+COLUMN(W88) - COLUMN($P88),5),"")</f>
        <v/>
      </c>
      <c r="Y88" s="225"/>
      <c r="Z88" s="225">
        <v>1</v>
      </c>
    </row>
    <row r="89" spans="1:26" ht="70.150000000000006" customHeight="1">
      <c r="A89" s="225" t="s">
        <v>63</v>
      </c>
      <c r="B89" s="200" t="s">
        <v>564</v>
      </c>
      <c r="C89" s="200" t="s">
        <v>628</v>
      </c>
      <c r="D89" s="225">
        <v>15</v>
      </c>
      <c r="E89" s="225" t="str">
        <f t="shared" si="3"/>
        <v>Biodiversity15</v>
      </c>
      <c r="F89" s="200" t="s">
        <v>657</v>
      </c>
      <c r="G89" s="200" t="s">
        <v>658</v>
      </c>
      <c r="H89" s="200" t="s">
        <v>659</v>
      </c>
      <c r="I89" s="200" t="s">
        <v>660</v>
      </c>
      <c r="J89" s="242" t="s">
        <v>2449</v>
      </c>
      <c r="K89" s="200" t="s">
        <v>662</v>
      </c>
      <c r="L89" s="200" t="s">
        <v>663</v>
      </c>
      <c r="M89" s="200" t="s">
        <v>664</v>
      </c>
      <c r="N89" s="200" t="s">
        <v>665</v>
      </c>
      <c r="O89" s="225"/>
      <c r="P89" s="225">
        <f>MATCH(F89,Dropdown!$B$1:$B$495,0)</f>
        <v>162</v>
      </c>
      <c r="Q89" s="225" t="str" cm="1">
        <f t="array" ref="Q89">IF(INDEX(Dropdown!$A$1:$F$1002,$P89+COLUMN(P89) - COLUMN($P89),2)=$F89,INDEX(Dropdown!$A$1:$F$1002,$P89+COLUMN(P89) - COLUMN($P89),5),"")</f>
        <v>Only part of the hedgerows are pruned at once, the vegetation close to the hedgerows is not mown</v>
      </c>
      <c r="R89" s="225" t="str" cm="1">
        <f t="array" ref="R89">IF(INDEX(Dropdown!$A$1:$F$1002,$P89+COLUMN(Q89) - COLUMN($P89),2)=$F89,INDEX(Dropdown!$A$1:$F$1002,$P89+COLUMN(Q89) - COLUMN($P89),5),"")</f>
        <v>Only part of the hedgerows are pruned at once, the vegetation close to the hedgerows is mown</v>
      </c>
      <c r="S89" s="225" t="str" cm="1">
        <f t="array" ref="S89">IF(INDEX(Dropdown!$A$1:$F$1002,$P89+COLUMN(R89) - COLUMN($P89),2)=$F89,INDEX(Dropdown!$A$1:$F$1002,$P89+COLUMN(R89) - COLUMN($P89),5),"")</f>
        <v>All hedgerows are pruned at once, the vegetation close to the hedgerows is not mown</v>
      </c>
      <c r="T89" s="225" t="str" cm="1">
        <f t="array" ref="T89">IF(INDEX(Dropdown!$A$1:$F$1002,$P89+COLUMN(S89) - COLUMN($P89),2)=$F89,INDEX(Dropdown!$A$1:$F$1002,$P89+COLUMN(S89) - COLUMN($P89),5),"")</f>
        <v>All hedgerows are pruned at once, the vegetation close to the hedgerows is mown</v>
      </c>
      <c r="U89" s="225" t="str" cm="1">
        <f t="array" ref="U89">IF(INDEX(Dropdown!$A$1:$F$1002,$P89+COLUMN(T89) - COLUMN($P89),2)=$F89,INDEX(Dropdown!$A$1:$F$1002,$P89+COLUMN(T89) - COLUMN($P89),5),"")</f>
        <v>There are no hedgerows on the farm</v>
      </c>
      <c r="V89" s="225" t="str" cm="1">
        <f t="array" ref="V89">IF(INDEX(Dropdown!$A$1:$F$1002,$P89+COLUMN(U89) - COLUMN($P89),2)=$F89,INDEX(Dropdown!$A$1:$F$1002,$P89+COLUMN(U89) - COLUMN($P89),5),"")</f>
        <v/>
      </c>
      <c r="W89" s="225" t="str" cm="1">
        <f t="array" ref="W89">IF(INDEX(Dropdown!$A$1:$F$1002,$P89+COLUMN(V89) - COLUMN($P89),2)=$F89,INDEX(Dropdown!$A$1:$F$1002,$P89+COLUMN(V89) - COLUMN($P89),5),"")</f>
        <v/>
      </c>
      <c r="X89" s="225" t="str" cm="1">
        <f t="array" ref="X89">IF(INDEX(Dropdown!$A$1:$F$1002,$P89+COLUMN(W89) - COLUMN($P89),2)=$F89,INDEX(Dropdown!$A$1:$F$1002,$P89+COLUMN(W89) - COLUMN($P89),5),"")</f>
        <v/>
      </c>
      <c r="Y89" s="225"/>
      <c r="Z89" s="225">
        <v>0.8</v>
      </c>
    </row>
    <row r="90" spans="1:26" ht="70.150000000000006" customHeight="1">
      <c r="A90" s="225" t="s">
        <v>63</v>
      </c>
      <c r="B90" s="200" t="s">
        <v>564</v>
      </c>
      <c r="C90" s="200" t="s">
        <v>666</v>
      </c>
      <c r="D90" s="225">
        <v>16</v>
      </c>
      <c r="E90" s="225" t="str">
        <f t="shared" si="3"/>
        <v>Biodiversity16</v>
      </c>
      <c r="F90" s="200" t="s">
        <v>667</v>
      </c>
      <c r="G90" s="200" t="s">
        <v>668</v>
      </c>
      <c r="H90" s="200" t="s">
        <v>669</v>
      </c>
      <c r="I90" s="200" t="s">
        <v>670</v>
      </c>
      <c r="J90" s="242" t="s">
        <v>2450</v>
      </c>
      <c r="K90" s="200" t="s">
        <v>2451</v>
      </c>
      <c r="L90" s="200" t="s">
        <v>671</v>
      </c>
      <c r="M90" s="200" t="s">
        <v>672</v>
      </c>
      <c r="N90" s="200" t="s">
        <v>673</v>
      </c>
      <c r="O90" s="225"/>
      <c r="P90" s="225">
        <f>MATCH(F90,Dropdown!$B$1:$B$495,0)</f>
        <v>167</v>
      </c>
      <c r="Q90" s="225" t="str" cm="1">
        <f t="array" ref="Q90">IF(INDEX(Dropdown!$A$1:$F$1002,$P90+COLUMN(P90) - COLUMN($P90),2)=$F90,INDEX(Dropdown!$A$1:$F$1002,$P90+COLUMN(P90) - COLUMN($P90),5),"")</f>
        <v>≥100 trees/ha</v>
      </c>
      <c r="R90" s="225" t="str" cm="1">
        <f t="array" ref="R90">IF(INDEX(Dropdown!$A$1:$F$1002,$P90+COLUMN(Q90) - COLUMN($P90),2)=$F90,INDEX(Dropdown!$A$1:$F$1002,$P90+COLUMN(Q90) - COLUMN($P90),5),"")</f>
        <v>&lt;100 trees/ha</v>
      </c>
      <c r="S90" s="225" t="str" cm="1">
        <f t="array" ref="S90">IF(INDEX(Dropdown!$A$1:$F$1002,$P90+COLUMN(R90) - COLUMN($P90),2)=$F90,INDEX(Dropdown!$A$1:$F$1002,$P90+COLUMN(R90) - COLUMN($P90),5),"")</f>
        <v>There are no orchards at the farm</v>
      </c>
      <c r="T90" s="225" t="str" cm="1">
        <f t="array" ref="T90">IF(INDEX(Dropdown!$A$1:$F$1002,$P90+COLUMN(S90) - COLUMN($P90),2)=$F90,INDEX(Dropdown!$A$1:$F$1002,$P90+COLUMN(S90) - COLUMN($P90),5),"")</f>
        <v/>
      </c>
      <c r="U90" s="225" t="str" cm="1">
        <f t="array" ref="U90">IF(INDEX(Dropdown!$A$1:$F$1002,$P90+COLUMN(T90) - COLUMN($P90),2)=$F90,INDEX(Dropdown!$A$1:$F$1002,$P90+COLUMN(T90) - COLUMN($P90),5),"")</f>
        <v/>
      </c>
      <c r="V90" s="225" t="str" cm="1">
        <f t="array" ref="V90">IF(INDEX(Dropdown!$A$1:$F$1002,$P90+COLUMN(U90) - COLUMN($P90),2)=$F90,INDEX(Dropdown!$A$1:$F$1002,$P90+COLUMN(U90) - COLUMN($P90),5),"")</f>
        <v/>
      </c>
      <c r="W90" s="225" t="str" cm="1">
        <f t="array" ref="W90">IF(INDEX(Dropdown!$A$1:$F$1002,$P90+COLUMN(V90) - COLUMN($P90),2)=$F90,INDEX(Dropdown!$A$1:$F$1002,$P90+COLUMN(V90) - COLUMN($P90),5),"")</f>
        <v/>
      </c>
      <c r="X90" s="225" t="str" cm="1">
        <f t="array" ref="X90">IF(INDEX(Dropdown!$A$1:$F$1002,$P90+COLUMN(W90) - COLUMN($P90),2)=$F90,INDEX(Dropdown!$A$1:$F$1002,$P90+COLUMN(W90) - COLUMN($P90),5),"")</f>
        <v/>
      </c>
      <c r="Y90" s="225"/>
      <c r="Z90" s="225">
        <v>0.7</v>
      </c>
    </row>
    <row r="91" spans="1:26" ht="70.150000000000006" customHeight="1">
      <c r="A91" s="225" t="s">
        <v>63</v>
      </c>
      <c r="B91" s="200" t="s">
        <v>564</v>
      </c>
      <c r="C91" s="200" t="s">
        <v>674</v>
      </c>
      <c r="D91" s="225">
        <v>17</v>
      </c>
      <c r="E91" s="225" t="str">
        <f t="shared" si="3"/>
        <v>Biodiversity17</v>
      </c>
      <c r="F91" s="200" t="s">
        <v>675</v>
      </c>
      <c r="G91" s="200" t="s">
        <v>2266</v>
      </c>
      <c r="H91" s="200" t="s">
        <v>676</v>
      </c>
      <c r="I91" s="200" t="s">
        <v>677</v>
      </c>
      <c r="J91" s="242" t="s">
        <v>2452</v>
      </c>
      <c r="K91" s="200" t="s">
        <v>2453</v>
      </c>
      <c r="L91" s="200" t="s">
        <v>678</v>
      </c>
      <c r="M91" s="200" t="s">
        <v>679</v>
      </c>
      <c r="N91" s="200" t="s">
        <v>680</v>
      </c>
      <c r="O91" s="225"/>
      <c r="P91" s="225">
        <f>MATCH(F91,Dropdown!$B$1:$B$495,0)</f>
        <v>170</v>
      </c>
      <c r="Q91" s="225" t="str" cm="1">
        <f t="array" ref="Q91">IF(INDEX(Dropdown!$A$1:$F$1002,$P91+COLUMN(P91) - COLUMN($P91),2)=$F91,INDEX(Dropdown!$A$1:$F$1002,$P91+COLUMN(P91) - COLUMN($P91),5),"")</f>
        <v>&gt;10%</v>
      </c>
      <c r="R91" s="225" t="str" cm="1">
        <f t="array" ref="R91">IF(INDEX(Dropdown!$A$1:$F$1002,$P91+COLUMN(Q91) - COLUMN($P91),2)=$F91,INDEX(Dropdown!$A$1:$F$1002,$P91+COLUMN(Q91) - COLUMN($P91),5),"")</f>
        <v>4.1-10%</v>
      </c>
      <c r="S91" s="225" t="str" cm="1">
        <f t="array" ref="S91">IF(INDEX(Dropdown!$A$1:$F$1002,$P91+COLUMN(R91) - COLUMN($P91),2)=$F91,INDEX(Dropdown!$A$1:$F$1002,$P91+COLUMN(R91) - COLUMN($P91),5),"")</f>
        <v>1.1-4%</v>
      </c>
      <c r="T91" s="225" t="str" cm="1">
        <f t="array" ref="T91">IF(INDEX(Dropdown!$A$1:$F$1002,$P91+COLUMN(S91) - COLUMN($P91),2)=$F91,INDEX(Dropdown!$A$1:$F$1002,$P91+COLUMN(S91) - COLUMN($P91),5),"")</f>
        <v>0-1%</v>
      </c>
      <c r="U91" s="225" cm="1">
        <f t="array" ref="U91">IF(INDEX(Dropdown!$A$1:$F$1002,$P91+COLUMN(T91) - COLUMN($P91),2)=$F91,INDEX(Dropdown!$A$1:$F$1002,$P91+COLUMN(T91) - COLUMN($P91),5),"")</f>
        <v>0</v>
      </c>
      <c r="V91" s="225" t="str" cm="1">
        <f t="array" ref="V91">IF(INDEX(Dropdown!$A$1:$F$1002,$P91+COLUMN(U91) - COLUMN($P91),2)=$F91,INDEX(Dropdown!$A$1:$F$1002,$P91+COLUMN(U91) - COLUMN($P91),5),"")</f>
        <v/>
      </c>
      <c r="W91" s="225" t="str" cm="1">
        <f t="array" ref="W91">IF(INDEX(Dropdown!$A$1:$F$1002,$P91+COLUMN(V91) - COLUMN($P91),2)=$F91,INDEX(Dropdown!$A$1:$F$1002,$P91+COLUMN(V91) - COLUMN($P91),5),"")</f>
        <v/>
      </c>
      <c r="X91" s="225" t="str" cm="1">
        <f t="array" ref="X91">IF(INDEX(Dropdown!$A$1:$F$1002,$P91+COLUMN(W91) - COLUMN($P91),2)=$F91,INDEX(Dropdown!$A$1:$F$1002,$P91+COLUMN(W91) - COLUMN($P91),5),"")</f>
        <v/>
      </c>
      <c r="Y91" s="225"/>
      <c r="Z91" s="225">
        <v>0.9</v>
      </c>
    </row>
    <row r="92" spans="1:26" ht="70.150000000000006" customHeight="1">
      <c r="A92" s="225" t="s">
        <v>63</v>
      </c>
      <c r="B92" s="200" t="s">
        <v>564</v>
      </c>
      <c r="C92" s="200" t="s">
        <v>681</v>
      </c>
      <c r="D92" s="225">
        <v>18</v>
      </c>
      <c r="E92" s="225" t="str">
        <f t="shared" si="3"/>
        <v>Biodiversity18</v>
      </c>
      <c r="F92" s="200" t="s">
        <v>123</v>
      </c>
      <c r="G92" s="200" t="s">
        <v>2624</v>
      </c>
      <c r="H92" s="200" t="s">
        <v>2641</v>
      </c>
      <c r="I92" s="200" t="s">
        <v>2454</v>
      </c>
      <c r="J92" s="242" t="s">
        <v>688</v>
      </c>
      <c r="K92" s="200" t="s">
        <v>2455</v>
      </c>
      <c r="L92" s="200" t="s">
        <v>2625</v>
      </c>
      <c r="M92" s="200" t="s">
        <v>2626</v>
      </c>
      <c r="N92" s="200" t="s">
        <v>682</v>
      </c>
      <c r="O92" s="225"/>
      <c r="P92" s="225">
        <f>MATCH(F92,Dropdown!$B$1:$B$495,0)</f>
        <v>12</v>
      </c>
      <c r="Q92" s="225" t="str" cm="1">
        <f t="array" ref="Q92">IF(INDEX(Dropdown!$A$1:$F$1002,$P92+COLUMN(P92) - COLUMN($P92),2)=$F92,INDEX(Dropdown!$A$1:$F$1002,$P92+COLUMN(P92) - COLUMN($P92),5),"")</f>
        <v>Yes</v>
      </c>
      <c r="R92" s="225" t="str" cm="1">
        <f t="array" ref="R92">IF(INDEX(Dropdown!$A$1:$F$1002,$P92+COLUMN(Q92) - COLUMN($P92),2)=$F92,INDEX(Dropdown!$A$1:$F$1002,$P92+COLUMN(Q92) - COLUMN($P92),5),"")</f>
        <v>No</v>
      </c>
      <c r="S92" s="225" t="str" cm="1">
        <f t="array" ref="S92">IF(INDEX(Dropdown!$A$1:$F$1002,$P92+COLUMN(R92) - COLUMN($P92),2)=$F92,INDEX(Dropdown!$A$1:$F$1002,$P92+COLUMN(R92) - COLUMN($P92),5),"")</f>
        <v>N/A</v>
      </c>
      <c r="T92" s="225" t="str" cm="1">
        <f t="array" ref="T92">IF(INDEX(Dropdown!$A$1:$F$1002,$P92+COLUMN(S92) - COLUMN($P92),2)=$F92,INDEX(Dropdown!$A$1:$F$1002,$P92+COLUMN(S92) - COLUMN($P92),5),"")</f>
        <v/>
      </c>
      <c r="U92" s="225" t="str" cm="1">
        <f t="array" ref="U92">IF(INDEX(Dropdown!$A$1:$F$1002,$P92+COLUMN(T92) - COLUMN($P92),2)=$F92,INDEX(Dropdown!$A$1:$F$1002,$P92+COLUMN(T92) - COLUMN($P92),5),"")</f>
        <v/>
      </c>
      <c r="V92" s="225" t="str" cm="1">
        <f t="array" ref="V92">IF(INDEX(Dropdown!$A$1:$F$1002,$P92+COLUMN(U92) - COLUMN($P92),2)=$F92,INDEX(Dropdown!$A$1:$F$1002,$P92+COLUMN(U92) - COLUMN($P92),5),"")</f>
        <v/>
      </c>
      <c r="W92" s="225" t="str" cm="1">
        <f t="array" ref="W92">IF(INDEX(Dropdown!$A$1:$F$1002,$P92+COLUMN(V92) - COLUMN($P92),2)=$F92,INDEX(Dropdown!$A$1:$F$1002,$P92+COLUMN(V92) - COLUMN($P92),5),"")</f>
        <v/>
      </c>
      <c r="X92" s="225" t="str" cm="1">
        <f t="array" ref="X92">IF(INDEX(Dropdown!$A$1:$F$1002,$P92+COLUMN(W92) - COLUMN($P92),2)=$F92,INDEX(Dropdown!$A$1:$F$1002,$P92+COLUMN(W92) - COLUMN($P92),5),"")</f>
        <v/>
      </c>
      <c r="Y92" s="225"/>
      <c r="Z92" s="225">
        <v>1</v>
      </c>
    </row>
    <row r="93" spans="1:26" ht="70.150000000000006" customHeight="1">
      <c r="A93" s="225" t="s">
        <v>63</v>
      </c>
      <c r="B93" s="200" t="s">
        <v>564</v>
      </c>
      <c r="C93" s="200" t="s">
        <v>683</v>
      </c>
      <c r="D93" s="225">
        <v>19</v>
      </c>
      <c r="E93" s="225" t="str">
        <f t="shared" si="3"/>
        <v>Biodiversity19</v>
      </c>
      <c r="F93" s="200" t="s">
        <v>684</v>
      </c>
      <c r="G93" s="200" t="s">
        <v>685</v>
      </c>
      <c r="H93" s="200" t="s">
        <v>686</v>
      </c>
      <c r="I93" s="200" t="s">
        <v>687</v>
      </c>
      <c r="J93" s="242" t="s">
        <v>693</v>
      </c>
      <c r="K93" s="200" t="s">
        <v>2456</v>
      </c>
      <c r="L93" s="200" t="s">
        <v>689</v>
      </c>
      <c r="M93" s="200" t="s">
        <v>690</v>
      </c>
      <c r="N93" s="200" t="s">
        <v>691</v>
      </c>
      <c r="O93" s="225"/>
      <c r="P93" s="225">
        <f>MATCH(F93,Dropdown!$B$1:$B$495,0)</f>
        <v>175</v>
      </c>
      <c r="Q93" s="225" t="str" cm="1">
        <f t="array" ref="Q93">IF(INDEX(Dropdown!$A$1:$F$1002,$P93+COLUMN(P93) - COLUMN($P93),2)=$F93,INDEX(Dropdown!$A$1:$F$1002,$P93+COLUMN(P93) - COLUMN($P93),5),"")</f>
        <v>Yes</v>
      </c>
      <c r="R93" s="225" t="str" cm="1">
        <f t="array" ref="R93">IF(INDEX(Dropdown!$A$1:$F$1002,$P93+COLUMN(Q93) - COLUMN($P93),2)=$F93,INDEX(Dropdown!$A$1:$F$1002,$P93+COLUMN(Q93) - COLUMN($P93),5),"")</f>
        <v>No, but I have no recently built barn</v>
      </c>
      <c r="S93" s="225" t="str" cm="1">
        <f t="array" ref="S93">IF(INDEX(Dropdown!$A$1:$F$1002,$P93+COLUMN(R93) - COLUMN($P93),2)=$F93,INDEX(Dropdown!$A$1:$F$1002,$P93+COLUMN(R93) - COLUMN($P93),5),"")</f>
        <v>No</v>
      </c>
      <c r="T93" s="225" t="str" cm="1">
        <f t="array" ref="T93">IF(INDEX(Dropdown!$A$1:$F$1002,$P93+COLUMN(S93) - COLUMN($P93),2)=$F93,INDEX(Dropdown!$A$1:$F$1002,$P93+COLUMN(S93) - COLUMN($P93),5),"")</f>
        <v/>
      </c>
      <c r="U93" s="225" t="str" cm="1">
        <f t="array" ref="U93">IF(INDEX(Dropdown!$A$1:$F$1002,$P93+COLUMN(T93) - COLUMN($P93),2)=$F93,INDEX(Dropdown!$A$1:$F$1002,$P93+COLUMN(T93) - COLUMN($P93),5),"")</f>
        <v/>
      </c>
      <c r="V93" s="225" t="str" cm="1">
        <f t="array" ref="V93">IF(INDEX(Dropdown!$A$1:$F$1002,$P93+COLUMN(U93) - COLUMN($P93),2)=$F93,INDEX(Dropdown!$A$1:$F$1002,$P93+COLUMN(U93) - COLUMN($P93),5),"")</f>
        <v/>
      </c>
      <c r="W93" s="225" t="str" cm="1">
        <f t="array" ref="W93">IF(INDEX(Dropdown!$A$1:$F$1002,$P93+COLUMN(V93) - COLUMN($P93),2)=$F93,INDEX(Dropdown!$A$1:$F$1002,$P93+COLUMN(V93) - COLUMN($P93),5),"")</f>
        <v/>
      </c>
      <c r="X93" s="225" t="str" cm="1">
        <f t="array" ref="X93">IF(INDEX(Dropdown!$A$1:$F$1002,$P93+COLUMN(W93) - COLUMN($P93),2)=$F93,INDEX(Dropdown!$A$1:$F$1002,$P93+COLUMN(W93) - COLUMN($P93),5),"")</f>
        <v/>
      </c>
      <c r="Y93" s="225"/>
      <c r="Z93" s="225">
        <v>0.8</v>
      </c>
    </row>
    <row r="94" spans="1:26" ht="70.150000000000006" customHeight="1">
      <c r="A94" s="225" t="s">
        <v>63</v>
      </c>
      <c r="B94" s="200" t="s">
        <v>564</v>
      </c>
      <c r="C94" s="200" t="s">
        <v>683</v>
      </c>
      <c r="D94" s="225">
        <v>20</v>
      </c>
      <c r="E94" s="225" t="str">
        <f t="shared" si="3"/>
        <v>Biodiversity20</v>
      </c>
      <c r="F94" s="200" t="s">
        <v>117</v>
      </c>
      <c r="G94" s="200" t="s">
        <v>692</v>
      </c>
      <c r="H94" s="200" t="s">
        <v>2457</v>
      </c>
      <c r="I94" s="200" t="s">
        <v>2458</v>
      </c>
      <c r="J94" s="242" t="s">
        <v>700</v>
      </c>
      <c r="K94" s="200" t="s">
        <v>2459</v>
      </c>
      <c r="L94" s="200" t="s">
        <v>694</v>
      </c>
      <c r="M94" s="200" t="s">
        <v>695</v>
      </c>
      <c r="N94" s="200" t="s">
        <v>696</v>
      </c>
      <c r="O94" s="225"/>
      <c r="P94" s="225">
        <f>MATCH(F94,Dropdown!$B$1:$B$495,0)</f>
        <v>64</v>
      </c>
      <c r="Q94" s="225" t="str" cm="1">
        <f t="array" ref="Q94">IF(INDEX(Dropdown!$A$1:$F$1002,$P94+COLUMN(P94) - COLUMN($P94),2)=$F94,INDEX(Dropdown!$A$1:$F$1002,$P94+COLUMN(P94) - COLUMN($P94),5),"")</f>
        <v>Yes</v>
      </c>
      <c r="R94" s="225" t="str" cm="1">
        <f t="array" ref="R94">IF(INDEX(Dropdown!$A$1:$F$1002,$P94+COLUMN(Q94) - COLUMN($P94),2)=$F94,INDEX(Dropdown!$A$1:$F$1002,$P94+COLUMN(Q94) - COLUMN($P94),5),"")</f>
        <v>No</v>
      </c>
      <c r="S94" s="225" t="str" cm="1">
        <f t="array" ref="S94">IF(INDEX(Dropdown!$A$1:$F$1002,$P94+COLUMN(R94) - COLUMN($P94),2)=$F94,INDEX(Dropdown!$A$1:$F$1002,$P94+COLUMN(R94) - COLUMN($P94),5),"")</f>
        <v/>
      </c>
      <c r="T94" s="225" t="str" cm="1">
        <f t="array" ref="T94">IF(INDEX(Dropdown!$A$1:$F$1002,$P94+COLUMN(S94) - COLUMN($P94),2)=$F94,INDEX(Dropdown!$A$1:$F$1002,$P94+COLUMN(S94) - COLUMN($P94),5),"")</f>
        <v/>
      </c>
      <c r="U94" s="225" t="str" cm="1">
        <f t="array" ref="U94">IF(INDEX(Dropdown!$A$1:$F$1002,$P94+COLUMN(T94) - COLUMN($P94),2)=$F94,INDEX(Dropdown!$A$1:$F$1002,$P94+COLUMN(T94) - COLUMN($P94),5),"")</f>
        <v/>
      </c>
      <c r="V94" s="225" t="str" cm="1">
        <f t="array" ref="V94">IF(INDEX(Dropdown!$A$1:$F$1002,$P94+COLUMN(U94) - COLUMN($P94),2)=$F94,INDEX(Dropdown!$A$1:$F$1002,$P94+COLUMN(U94) - COLUMN($P94),5),"")</f>
        <v/>
      </c>
      <c r="W94" s="225" t="str" cm="1">
        <f t="array" ref="W94">IF(INDEX(Dropdown!$A$1:$F$1002,$P94+COLUMN(V94) - COLUMN($P94),2)=$F94,INDEX(Dropdown!$A$1:$F$1002,$P94+COLUMN(V94) - COLUMN($P94),5),"")</f>
        <v/>
      </c>
      <c r="X94" s="225" t="str" cm="1">
        <f t="array" ref="X94">IF(INDEX(Dropdown!$A$1:$F$1002,$P94+COLUMN(W94) - COLUMN($P94),2)=$F94,INDEX(Dropdown!$A$1:$F$1002,$P94+COLUMN(W94) - COLUMN($P94),5),"")</f>
        <v/>
      </c>
      <c r="Y94" s="225"/>
      <c r="Z94" s="225">
        <v>0.8</v>
      </c>
    </row>
    <row r="95" spans="1:26" ht="70.150000000000006" customHeight="1">
      <c r="A95" s="225" t="s">
        <v>63</v>
      </c>
      <c r="B95" s="200" t="s">
        <v>564</v>
      </c>
      <c r="C95" s="200" t="s">
        <v>697</v>
      </c>
      <c r="D95" s="225">
        <v>21</v>
      </c>
      <c r="E95" s="225" t="str">
        <f t="shared" si="3"/>
        <v>Biodiversity21</v>
      </c>
      <c r="F95" s="200" t="s">
        <v>117</v>
      </c>
      <c r="G95" s="200" t="s">
        <v>698</v>
      </c>
      <c r="H95" s="200" t="s">
        <v>699</v>
      </c>
      <c r="I95" s="200" t="s">
        <v>2460</v>
      </c>
      <c r="J95" s="242" t="s">
        <v>2461</v>
      </c>
      <c r="K95" s="200" t="s">
        <v>2462</v>
      </c>
      <c r="L95" s="200" t="s">
        <v>701</v>
      </c>
      <c r="M95" s="200" t="s">
        <v>702</v>
      </c>
      <c r="N95" s="200" t="s">
        <v>703</v>
      </c>
      <c r="O95" s="225"/>
      <c r="P95" s="225">
        <f>MATCH(F95,Dropdown!$B$1:$B$495,0)</f>
        <v>64</v>
      </c>
      <c r="Q95" s="225" t="str" cm="1">
        <f t="array" ref="Q95">IF(INDEX(Dropdown!$A$1:$F$1002,$P95+COLUMN(P95) - COLUMN($P95),2)=$F95,INDEX(Dropdown!$A$1:$F$1002,$P95+COLUMN(P95) - COLUMN($P95),5),"")</f>
        <v>Yes</v>
      </c>
      <c r="R95" s="225" t="str" cm="1">
        <f t="array" ref="R95">IF(INDEX(Dropdown!$A$1:$F$1002,$P95+COLUMN(Q95) - COLUMN($P95),2)=$F95,INDEX(Dropdown!$A$1:$F$1002,$P95+COLUMN(Q95) - COLUMN($P95),5),"")</f>
        <v>No</v>
      </c>
      <c r="S95" s="225" t="str" cm="1">
        <f t="array" ref="S95">IF(INDEX(Dropdown!$A$1:$F$1002,$P95+COLUMN(R95) - COLUMN($P95),2)=$F95,INDEX(Dropdown!$A$1:$F$1002,$P95+COLUMN(R95) - COLUMN($P95),5),"")</f>
        <v/>
      </c>
      <c r="T95" s="225" t="str" cm="1">
        <f t="array" ref="T95">IF(INDEX(Dropdown!$A$1:$F$1002,$P95+COLUMN(S95) - COLUMN($P95),2)=$F95,INDEX(Dropdown!$A$1:$F$1002,$P95+COLUMN(S95) - COLUMN($P95),5),"")</f>
        <v/>
      </c>
      <c r="U95" s="225" t="str" cm="1">
        <f t="array" ref="U95">IF(INDEX(Dropdown!$A$1:$F$1002,$P95+COLUMN(T95) - COLUMN($P95),2)=$F95,INDEX(Dropdown!$A$1:$F$1002,$P95+COLUMN(T95) - COLUMN($P95),5),"")</f>
        <v/>
      </c>
      <c r="V95" s="225" t="str" cm="1">
        <f t="array" ref="V95">IF(INDEX(Dropdown!$A$1:$F$1002,$P95+COLUMN(U95) - COLUMN($P95),2)=$F95,INDEX(Dropdown!$A$1:$F$1002,$P95+COLUMN(U95) - COLUMN($P95),5),"")</f>
        <v/>
      </c>
      <c r="W95" s="225" t="str" cm="1">
        <f t="array" ref="W95">IF(INDEX(Dropdown!$A$1:$F$1002,$P95+COLUMN(V95) - COLUMN($P95),2)=$F95,INDEX(Dropdown!$A$1:$F$1002,$P95+COLUMN(V95) - COLUMN($P95),5),"")</f>
        <v/>
      </c>
      <c r="X95" s="225" t="str" cm="1">
        <f t="array" ref="X95">IF(INDEX(Dropdown!$A$1:$F$1002,$P95+COLUMN(W95) - COLUMN($P95),2)=$F95,INDEX(Dropdown!$A$1:$F$1002,$P95+COLUMN(W95) - COLUMN($P95),5),"")</f>
        <v/>
      </c>
      <c r="Y95" s="225"/>
      <c r="Z95" s="225">
        <v>1</v>
      </c>
    </row>
    <row r="96" spans="1:26" ht="70.150000000000006" customHeight="1">
      <c r="A96" s="225" t="s">
        <v>63</v>
      </c>
      <c r="B96" s="200" t="s">
        <v>564</v>
      </c>
      <c r="C96" s="200" t="s">
        <v>704</v>
      </c>
      <c r="D96" s="225">
        <v>22</v>
      </c>
      <c r="E96" s="225" t="str">
        <f t="shared" si="3"/>
        <v>Biodiversity22</v>
      </c>
      <c r="F96" s="200" t="s">
        <v>705</v>
      </c>
      <c r="G96" s="200" t="s">
        <v>706</v>
      </c>
      <c r="H96" s="200" t="s">
        <v>707</v>
      </c>
      <c r="I96" s="200" t="s">
        <v>2463</v>
      </c>
      <c r="J96" s="242" t="s">
        <v>714</v>
      </c>
      <c r="K96" s="200" t="s">
        <v>708</v>
      </c>
      <c r="L96" s="200" t="s">
        <v>709</v>
      </c>
      <c r="M96" s="200" t="s">
        <v>710</v>
      </c>
      <c r="N96" s="200" t="s">
        <v>711</v>
      </c>
      <c r="O96" s="225"/>
      <c r="P96" s="225">
        <f>MATCH(F96,Dropdown!$B$1:$B$495,0)</f>
        <v>178</v>
      </c>
      <c r="Q96" s="225" t="str" cm="1">
        <f t="array" ref="Q96">IF(INDEX(Dropdown!$A$1:$F$1002,$P96+COLUMN(P96) - COLUMN($P96),2)=$F96,INDEX(Dropdown!$A$1:$F$1002,$P96+COLUMN(P96) - COLUMN($P96),5),"")</f>
        <v>&gt;20% of the total grassland area</v>
      </c>
      <c r="R96" s="225" t="str" cm="1">
        <f t="array" ref="R96">IF(INDEX(Dropdown!$A$1:$F$1002,$P96+COLUMN(Q96) - COLUMN($P96),2)=$F96,INDEX(Dropdown!$A$1:$F$1002,$P96+COLUMN(Q96) - COLUMN($P96),5),"")</f>
        <v>10-20% of the total grassland area</v>
      </c>
      <c r="S96" s="225" t="str" cm="1">
        <f t="array" ref="S96">IF(INDEX(Dropdown!$A$1:$F$1002,$P96+COLUMN(R96) - COLUMN($P96),2)=$F96,INDEX(Dropdown!$A$1:$F$1002,$P96+COLUMN(R96) - COLUMN($P96),5),"")</f>
        <v>&lt;10% of the total grassland area</v>
      </c>
      <c r="T96" s="225" t="str" cm="1">
        <f t="array" ref="T96">IF(INDEX(Dropdown!$A$1:$F$1002,$P96+COLUMN(S96) - COLUMN($P96),2)=$F96,INDEX(Dropdown!$A$1:$F$1002,$P96+COLUMN(S96) - COLUMN($P96),5),"")</f>
        <v/>
      </c>
      <c r="U96" s="225" t="str" cm="1">
        <f t="array" ref="U96">IF(INDEX(Dropdown!$A$1:$F$1002,$P96+COLUMN(T96) - COLUMN($P96),2)=$F96,INDEX(Dropdown!$A$1:$F$1002,$P96+COLUMN(T96) - COLUMN($P96),5),"")</f>
        <v/>
      </c>
      <c r="V96" s="225" t="str" cm="1">
        <f t="array" ref="V96">IF(INDEX(Dropdown!$A$1:$F$1002,$P96+COLUMN(U96) - COLUMN($P96),2)=$F96,INDEX(Dropdown!$A$1:$F$1002,$P96+COLUMN(U96) - COLUMN($P96),5),"")</f>
        <v/>
      </c>
      <c r="W96" s="225" t="str" cm="1">
        <f t="array" ref="W96">IF(INDEX(Dropdown!$A$1:$F$1002,$P96+COLUMN(V96) - COLUMN($P96),2)=$F96,INDEX(Dropdown!$A$1:$F$1002,$P96+COLUMN(V96) - COLUMN($P96),5),"")</f>
        <v/>
      </c>
      <c r="X96" s="225" t="str" cm="1">
        <f t="array" ref="X96">IF(INDEX(Dropdown!$A$1:$F$1002,$P96+COLUMN(W96) - COLUMN($P96),2)=$F96,INDEX(Dropdown!$A$1:$F$1002,$P96+COLUMN(W96) - COLUMN($P96),5),"")</f>
        <v/>
      </c>
      <c r="Y96" s="225"/>
      <c r="Z96" s="225">
        <v>1</v>
      </c>
    </row>
    <row r="97" spans="1:26" ht="70.150000000000006" customHeight="1">
      <c r="A97" s="225" t="s">
        <v>63</v>
      </c>
      <c r="B97" s="200" t="s">
        <v>564</v>
      </c>
      <c r="C97" s="200" t="s">
        <v>565</v>
      </c>
      <c r="D97" s="225">
        <v>23</v>
      </c>
      <c r="E97" s="225" t="str">
        <f>A97&amp;D97</f>
        <v>Biodiversity23</v>
      </c>
      <c r="F97" s="230" t="s">
        <v>2263</v>
      </c>
      <c r="G97" s="200" t="s">
        <v>2506</v>
      </c>
      <c r="H97" s="200" t="s">
        <v>2464</v>
      </c>
      <c r="I97" s="200" t="s">
        <v>2465</v>
      </c>
      <c r="J97" s="242" t="s">
        <v>2466</v>
      </c>
      <c r="K97" s="200" t="s">
        <v>2467</v>
      </c>
      <c r="L97" s="200" t="s">
        <v>2507</v>
      </c>
      <c r="M97" s="200" t="s">
        <v>2508</v>
      </c>
      <c r="N97" s="200" t="s">
        <v>2509</v>
      </c>
      <c r="O97" s="225"/>
      <c r="P97" s="225">
        <f>MATCH(F97,Dropdown!$B$1:$B$495,0)</f>
        <v>259</v>
      </c>
      <c r="Q97" s="225" cm="1">
        <f t="array" ref="Q97">IF(INDEX(Dropdown!$A$1:$F$1002,$P97+COLUMN(P97) - COLUMN($P97),2)=$F97,INDEX(Dropdown!$A$1:$F$1002,$P97+COLUMN(P97) - COLUMN($P97),5),"")</f>
        <v>0</v>
      </c>
      <c r="R97" s="225" t="str" cm="1">
        <f t="array" ref="R97">IF(INDEX(Dropdown!$A$1:$F$1002,$P97+COLUMN(Q97) - COLUMN($P97),2)=$F97,INDEX(Dropdown!$A$1:$F$1002,$P97+COLUMN(Q97) - COLUMN($P97),5),"")</f>
        <v>1 - 2</v>
      </c>
      <c r="S97" s="225" t="str" cm="1">
        <f t="array" ref="S97">IF(INDEX(Dropdown!$A$1:$F$1002,$P97+COLUMN(R97) - COLUMN($P97),2)=$F97,INDEX(Dropdown!$A$1:$F$1002,$P97+COLUMN(R97) - COLUMN($P97),5),"")</f>
        <v>3 - 4</v>
      </c>
      <c r="T97" s="225" t="str" cm="1">
        <f t="array" ref="T97">IF(INDEX(Dropdown!$A$1:$F$1002,$P97+COLUMN(S97) - COLUMN($P97),2)=$F97,INDEX(Dropdown!$A$1:$F$1002,$P97+COLUMN(S97) - COLUMN($P97),5),"")</f>
        <v>&gt;= 5</v>
      </c>
      <c r="U97" s="225" t="str" cm="1">
        <f t="array" ref="U97">IF(INDEX(Dropdown!$A$1:$F$1002,$P97+COLUMN(T97) - COLUMN($P97),2)=$F97,INDEX(Dropdown!$A$1:$F$1002,$P97+COLUMN(T97) - COLUMN($P97),5),"")</f>
        <v/>
      </c>
      <c r="V97" s="225" t="str" cm="1">
        <f t="array" ref="V97">IF(INDEX(Dropdown!$A$1:$F$1002,$P97+COLUMN(U97) - COLUMN($P97),2)=$F97,INDEX(Dropdown!$A$1:$F$1002,$P97+COLUMN(U97) - COLUMN($P97),5),"")</f>
        <v/>
      </c>
      <c r="W97" s="225" t="str" cm="1">
        <f t="array" ref="W97">IF(INDEX(Dropdown!$A$1:$F$1002,$P97+COLUMN(V97) - COLUMN($P97),2)=$F97,INDEX(Dropdown!$A$1:$F$1002,$P97+COLUMN(V97) - COLUMN($P97),5),"")</f>
        <v/>
      </c>
      <c r="X97" s="225" t="str" cm="1">
        <f t="array" ref="X97">IF(INDEX(Dropdown!$A$1:$F$1002,$P97+COLUMN(W97) - COLUMN($P97),2)=$F97,INDEX(Dropdown!$A$1:$F$1002,$P97+COLUMN(W97) - COLUMN($P97),5),"")</f>
        <v/>
      </c>
      <c r="Y97" s="225"/>
      <c r="Z97" s="225">
        <v>1</v>
      </c>
    </row>
    <row r="98" spans="1:26" ht="70.150000000000006" customHeight="1">
      <c r="A98" s="225" t="s">
        <v>63</v>
      </c>
      <c r="B98" s="200" t="s">
        <v>564</v>
      </c>
      <c r="C98" s="200" t="s">
        <v>712</v>
      </c>
      <c r="D98" s="225">
        <v>24</v>
      </c>
      <c r="E98" s="225" t="str">
        <f t="shared" si="3"/>
        <v>Biodiversity24</v>
      </c>
      <c r="F98" s="200" t="s">
        <v>713</v>
      </c>
      <c r="G98" s="200" t="s">
        <v>2642</v>
      </c>
      <c r="H98" s="200" t="s">
        <v>2643</v>
      </c>
      <c r="I98" s="200" t="s">
        <v>2468</v>
      </c>
      <c r="J98" s="242" t="s">
        <v>725</v>
      </c>
      <c r="K98" s="200" t="s">
        <v>2469</v>
      </c>
      <c r="L98" s="200" t="s">
        <v>2510</v>
      </c>
      <c r="M98" s="200" t="s">
        <v>715</v>
      </c>
      <c r="N98" s="200" t="s">
        <v>2511</v>
      </c>
      <c r="O98" s="225"/>
      <c r="P98" s="225">
        <f>MATCH(F98,Dropdown!$B$1:$B$495,0)</f>
        <v>181</v>
      </c>
      <c r="Q98" s="225" t="str" cm="1">
        <f t="array" ref="Q98">IF(INDEX(Dropdown!$A$1:$F$1002,$P98+COLUMN(P98) - COLUMN($P98),2)=$F98,INDEX(Dropdown!$A$1:$F$1002,$P98+COLUMN(P98) - COLUMN($P98),5),"")</f>
        <v>Naturally (e.g. favouring the activity of natural predators, changing the fertilisation regime, etc.)</v>
      </c>
      <c r="R98" s="225" t="str" cm="1">
        <f t="array" ref="R98">IF(INDEX(Dropdown!$A$1:$F$1002,$P98+COLUMN(Q98) - COLUMN($P98),2)=$F98,INDEX(Dropdown!$A$1:$F$1002,$P98+COLUMN(Q98) - COLUMN($P98),5),"")</f>
        <v>Mechanically</v>
      </c>
      <c r="S98" s="225" t="str" cm="1">
        <f t="array" ref="S98">IF(INDEX(Dropdown!$A$1:$F$1002,$P98+COLUMN(R98) - COLUMN($P98),2)=$F98,INDEX(Dropdown!$A$1:$F$1002,$P98+COLUMN(R98) - COLUMN($P98),5),"")</f>
        <v>Chemically</v>
      </c>
      <c r="T98" s="225" t="str" cm="1">
        <f t="array" ref="T98">IF(INDEX(Dropdown!$A$1:$F$1002,$P98+COLUMN(S98) - COLUMN($P98),2)=$F98,INDEX(Dropdown!$A$1:$F$1002,$P98+COLUMN(S98) - COLUMN($P98),5),"")</f>
        <v>There are no invasive species to be controlled at my farm</v>
      </c>
      <c r="U98" s="225" t="str" cm="1">
        <f t="array" ref="U98">IF(INDEX(Dropdown!$A$1:$F$1002,$P98+COLUMN(T98) - COLUMN($P98),2)=$F98,INDEX(Dropdown!$A$1:$F$1002,$P98+COLUMN(T98) - COLUMN($P98),5),"")</f>
        <v/>
      </c>
      <c r="V98" s="225" t="str" cm="1">
        <f t="array" ref="V98">IF(INDEX(Dropdown!$A$1:$F$1002,$P98+COLUMN(U98) - COLUMN($P98),2)=$F98,INDEX(Dropdown!$A$1:$F$1002,$P98+COLUMN(U98) - COLUMN($P98),5),"")</f>
        <v/>
      </c>
      <c r="W98" s="225" t="str" cm="1">
        <f t="array" ref="W98">IF(INDEX(Dropdown!$A$1:$F$1002,$P98+COLUMN(V98) - COLUMN($P98),2)=$F98,INDEX(Dropdown!$A$1:$F$1002,$P98+COLUMN(V98) - COLUMN($P98),5),"")</f>
        <v/>
      </c>
      <c r="X98" s="225" t="str" cm="1">
        <f t="array" ref="X98">IF(INDEX(Dropdown!$A$1:$F$1002,$P98+COLUMN(W98) - COLUMN($P98),2)=$F98,INDEX(Dropdown!$A$1:$F$1002,$P98+COLUMN(W98) - COLUMN($P98),5),"")</f>
        <v/>
      </c>
      <c r="Y98" s="225"/>
      <c r="Z98" s="225">
        <v>0.9</v>
      </c>
    </row>
    <row r="99" spans="1:26" ht="70.150000000000006" customHeight="1">
      <c r="A99" s="225" t="s">
        <v>63</v>
      </c>
      <c r="B99" s="200" t="s">
        <v>564</v>
      </c>
      <c r="C99" s="200" t="s">
        <v>431</v>
      </c>
      <c r="D99" s="225">
        <v>25</v>
      </c>
      <c r="E99" s="225" t="str">
        <f t="shared" si="3"/>
        <v>Biodiversity25</v>
      </c>
      <c r="F99" s="200" t="s">
        <v>716</v>
      </c>
      <c r="G99" s="200" t="s">
        <v>717</v>
      </c>
      <c r="H99" s="200" t="s">
        <v>718</v>
      </c>
      <c r="I99" s="200" t="s">
        <v>2470</v>
      </c>
      <c r="J99" s="242" t="s">
        <v>733</v>
      </c>
      <c r="K99" s="200" t="s">
        <v>2471</v>
      </c>
      <c r="L99" s="200" t="s">
        <v>719</v>
      </c>
      <c r="M99" s="200" t="s">
        <v>720</v>
      </c>
      <c r="N99" s="200" t="s">
        <v>721</v>
      </c>
      <c r="O99" s="225"/>
      <c r="P99" s="225">
        <f>MATCH(F99,Dropdown!$B$1:$B$495,0)</f>
        <v>185</v>
      </c>
      <c r="Q99" s="225" t="str" cm="1">
        <f t="array" ref="Q99">IF(INDEX(Dropdown!$A$1:$F$1002,$P99+COLUMN(P99) - COLUMN($P99),2)=$F99,INDEX(Dropdown!$A$1:$F$1002,$P99+COLUMN(P99) - COLUMN($P99),5),"")</f>
        <v>Always</v>
      </c>
      <c r="R99" s="225" t="str" cm="1">
        <f t="array" ref="R99">IF(INDEX(Dropdown!$A$1:$F$1002,$P99+COLUMN(Q99) - COLUMN($P99),2)=$F99,INDEX(Dropdown!$A$1:$F$1002,$P99+COLUMN(Q99) - COLUMN($P99),5),"")</f>
        <v>Sometimes</v>
      </c>
      <c r="S99" s="225" t="str" cm="1">
        <f t="array" ref="S99">IF(INDEX(Dropdown!$A$1:$F$1002,$P99+COLUMN(R99) - COLUMN($P99),2)=$F99,INDEX(Dropdown!$A$1:$F$1002,$P99+COLUMN(R99) - COLUMN($P99),5),"")</f>
        <v>Never</v>
      </c>
      <c r="T99" s="225" t="str" cm="1">
        <f t="array" ref="T99">IF(INDEX(Dropdown!$A$1:$F$1002,$P99+COLUMN(S99) - COLUMN($P99),2)=$F99,INDEX(Dropdown!$A$1:$F$1002,$P99+COLUMN(S99) - COLUMN($P99),5),"")</f>
        <v/>
      </c>
      <c r="U99" s="225" t="str" cm="1">
        <f t="array" ref="U99">IF(INDEX(Dropdown!$A$1:$F$1002,$P99+COLUMN(T99) - COLUMN($P99),2)=$F99,INDEX(Dropdown!$A$1:$F$1002,$P99+COLUMN(T99) - COLUMN($P99),5),"")</f>
        <v/>
      </c>
      <c r="V99" s="225" t="str" cm="1">
        <f t="array" ref="V99">IF(INDEX(Dropdown!$A$1:$F$1002,$P99+COLUMN(U99) - COLUMN($P99),2)=$F99,INDEX(Dropdown!$A$1:$F$1002,$P99+COLUMN(U99) - COLUMN($P99),5),"")</f>
        <v/>
      </c>
      <c r="W99" s="225" t="str" cm="1">
        <f t="array" ref="W99">IF(INDEX(Dropdown!$A$1:$F$1002,$P99+COLUMN(V99) - COLUMN($P99),2)=$F99,INDEX(Dropdown!$A$1:$F$1002,$P99+COLUMN(V99) - COLUMN($P99),5),"")</f>
        <v/>
      </c>
      <c r="X99" s="225" t="str" cm="1">
        <f t="array" ref="X99">IF(INDEX(Dropdown!$A$1:$F$1002,$P99+COLUMN(W99) - COLUMN($P99),2)=$F99,INDEX(Dropdown!$A$1:$F$1002,$P99+COLUMN(W99) - COLUMN($P99),5),"")</f>
        <v/>
      </c>
      <c r="Y99" s="225"/>
      <c r="Z99" s="225">
        <v>0.9</v>
      </c>
    </row>
    <row r="100" spans="1:26" ht="70.150000000000006" customHeight="1">
      <c r="A100" s="225" t="s">
        <v>63</v>
      </c>
      <c r="B100" s="200" t="s">
        <v>564</v>
      </c>
      <c r="C100" s="200" t="s">
        <v>431</v>
      </c>
      <c r="D100" s="225">
        <v>26</v>
      </c>
      <c r="E100" s="225" t="str">
        <f t="shared" si="3"/>
        <v>Biodiversity26</v>
      </c>
      <c r="F100" s="200" t="s">
        <v>716</v>
      </c>
      <c r="G100" s="200" t="s">
        <v>722</v>
      </c>
      <c r="H100" s="200" t="s">
        <v>723</v>
      </c>
      <c r="I100" s="200" t="s">
        <v>724</v>
      </c>
      <c r="J100" s="242" t="s">
        <v>2472</v>
      </c>
      <c r="K100" s="200" t="s">
        <v>726</v>
      </c>
      <c r="L100" s="200" t="s">
        <v>727</v>
      </c>
      <c r="M100" s="200" t="s">
        <v>728</v>
      </c>
      <c r="N100" s="200" t="s">
        <v>729</v>
      </c>
      <c r="O100" s="225"/>
      <c r="P100" s="225">
        <f>MATCH(F100,Dropdown!$B$1:$B$495,0)</f>
        <v>185</v>
      </c>
      <c r="Q100" s="225" t="str" cm="1">
        <f t="array" ref="Q100">IF(INDEX(Dropdown!$A$1:$F$1002,$P100+COLUMN(P100) - COLUMN($P100),2)=$F100,INDEX(Dropdown!$A$1:$F$1002,$P100+COLUMN(P100) - COLUMN($P100),5),"")</f>
        <v>Always</v>
      </c>
      <c r="R100" s="225" t="str" cm="1">
        <f t="array" ref="R100">IF(INDEX(Dropdown!$A$1:$F$1002,$P100+COLUMN(Q100) - COLUMN($P100),2)=$F100,INDEX(Dropdown!$A$1:$F$1002,$P100+COLUMN(Q100) - COLUMN($P100),5),"")</f>
        <v>Sometimes</v>
      </c>
      <c r="S100" s="225" t="str" cm="1">
        <f t="array" ref="S100">IF(INDEX(Dropdown!$A$1:$F$1002,$P100+COLUMN(R100) - COLUMN($P100),2)=$F100,INDEX(Dropdown!$A$1:$F$1002,$P100+COLUMN(R100) - COLUMN($P100),5),"")</f>
        <v>Never</v>
      </c>
      <c r="T100" s="225" t="str" cm="1">
        <f t="array" ref="T100">IF(INDEX(Dropdown!$A$1:$F$1002,$P100+COLUMN(S100) - COLUMN($P100),2)=$F100,INDEX(Dropdown!$A$1:$F$1002,$P100+COLUMN(S100) - COLUMN($P100),5),"")</f>
        <v/>
      </c>
      <c r="U100" s="225" t="str" cm="1">
        <f t="array" ref="U100">IF(INDEX(Dropdown!$A$1:$F$1002,$P100+COLUMN(T100) - COLUMN($P100),2)=$F100,INDEX(Dropdown!$A$1:$F$1002,$P100+COLUMN(T100) - COLUMN($P100),5),"")</f>
        <v/>
      </c>
      <c r="V100" s="225" t="str" cm="1">
        <f t="array" ref="V100">IF(INDEX(Dropdown!$A$1:$F$1002,$P100+COLUMN(U100) - COLUMN($P100),2)=$F100,INDEX(Dropdown!$A$1:$F$1002,$P100+COLUMN(U100) - COLUMN($P100),5),"")</f>
        <v/>
      </c>
      <c r="W100" s="225" t="str" cm="1">
        <f t="array" ref="W100">IF(INDEX(Dropdown!$A$1:$F$1002,$P100+COLUMN(V100) - COLUMN($P100),2)=$F100,INDEX(Dropdown!$A$1:$F$1002,$P100+COLUMN(V100) - COLUMN($P100),5),"")</f>
        <v/>
      </c>
      <c r="X100" s="225" t="str" cm="1">
        <f t="array" ref="X100">IF(INDEX(Dropdown!$A$1:$F$1002,$P100+COLUMN(W100) - COLUMN($P100),2)=$F100,INDEX(Dropdown!$A$1:$F$1002,$P100+COLUMN(W100) - COLUMN($P100),5),"")</f>
        <v/>
      </c>
      <c r="Y100" s="225"/>
      <c r="Z100" s="225">
        <v>0.9</v>
      </c>
    </row>
    <row r="101" spans="1:26" ht="70.150000000000006" customHeight="1">
      <c r="A101" s="225" t="s">
        <v>63</v>
      </c>
      <c r="B101" s="200" t="s">
        <v>564</v>
      </c>
      <c r="C101" s="200" t="s">
        <v>431</v>
      </c>
      <c r="D101" s="225">
        <v>27</v>
      </c>
      <c r="E101" s="225" t="str">
        <f t="shared" si="3"/>
        <v>Biodiversity27</v>
      </c>
      <c r="F101" s="200" t="s">
        <v>730</v>
      </c>
      <c r="G101" s="200" t="s">
        <v>731</v>
      </c>
      <c r="H101" s="200" t="s">
        <v>732</v>
      </c>
      <c r="I101" s="200" t="s">
        <v>2473</v>
      </c>
      <c r="J101" s="242" t="s">
        <v>2474</v>
      </c>
      <c r="K101" s="200" t="s">
        <v>2475</v>
      </c>
      <c r="L101" s="200" t="s">
        <v>734</v>
      </c>
      <c r="M101" s="200" t="s">
        <v>735</v>
      </c>
      <c r="N101" s="200" t="s">
        <v>736</v>
      </c>
      <c r="O101" s="225"/>
      <c r="P101" s="225">
        <f>MATCH(F101,Dropdown!$B$1:$B$495,0)</f>
        <v>188</v>
      </c>
      <c r="Q101" s="225" t="str" cm="1">
        <f t="array" ref="Q101">IF(INDEX(Dropdown!$A$1:$F$1002,$P101+COLUMN(P101) - COLUMN($P101),2)=$F101,INDEX(Dropdown!$A$1:$F$1002,$P101+COLUMN(P101) - COLUMN($P101),5),"")</f>
        <v>In &gt;50% of the surface mowing and grazing are combined</v>
      </c>
      <c r="R101" s="225" t="str" cm="1">
        <f t="array" ref="R101">IF(INDEX(Dropdown!$A$1:$F$1002,$P101+COLUMN(Q101) - COLUMN($P101),2)=$F101,INDEX(Dropdown!$A$1:$F$1002,$P101+COLUMN(Q101) - COLUMN($P101),5),"")</f>
        <v>In 0-50% of the surface mowing and grazing are combined</v>
      </c>
      <c r="S101" s="225" t="str" cm="1">
        <f t="array" ref="S101">IF(INDEX(Dropdown!$A$1:$F$1002,$P101+COLUMN(R101) - COLUMN($P101),2)=$F101,INDEX(Dropdown!$A$1:$F$1002,$P101+COLUMN(R101) - COLUMN($P101),5),"")</f>
        <v/>
      </c>
      <c r="T101" s="225" t="str" cm="1">
        <f t="array" ref="T101">IF(INDEX(Dropdown!$A$1:$F$1002,$P101+COLUMN(S101) - COLUMN($P101),2)=$F101,INDEX(Dropdown!$A$1:$F$1002,$P101+COLUMN(S101) - COLUMN($P101),5),"")</f>
        <v/>
      </c>
      <c r="U101" s="225" t="str" cm="1">
        <f t="array" ref="U101">IF(INDEX(Dropdown!$A$1:$F$1002,$P101+COLUMN(T101) - COLUMN($P101),2)=$F101,INDEX(Dropdown!$A$1:$F$1002,$P101+COLUMN(T101) - COLUMN($P101),5),"")</f>
        <v/>
      </c>
      <c r="V101" s="225" t="str" cm="1">
        <f t="array" ref="V101">IF(INDEX(Dropdown!$A$1:$F$1002,$P101+COLUMN(U101) - COLUMN($P101),2)=$F101,INDEX(Dropdown!$A$1:$F$1002,$P101+COLUMN(U101) - COLUMN($P101),5),"")</f>
        <v/>
      </c>
      <c r="W101" s="225" t="str" cm="1">
        <f t="array" ref="W101">IF(INDEX(Dropdown!$A$1:$F$1002,$P101+COLUMN(V101) - COLUMN($P101),2)=$F101,INDEX(Dropdown!$A$1:$F$1002,$P101+COLUMN(V101) - COLUMN($P101),5),"")</f>
        <v/>
      </c>
      <c r="X101" s="225" t="str" cm="1">
        <f t="array" ref="X101">IF(INDEX(Dropdown!$A$1:$F$1002,$P101+COLUMN(W101) - COLUMN($P101),2)=$F101,INDEX(Dropdown!$A$1:$F$1002,$P101+COLUMN(W101) - COLUMN($P101),5),"")</f>
        <v/>
      </c>
      <c r="Y101" s="225"/>
      <c r="Z101" s="225">
        <v>0.9</v>
      </c>
    </row>
    <row r="102" spans="1:26" ht="70.150000000000006" customHeight="1">
      <c r="A102" s="225" t="s">
        <v>63</v>
      </c>
      <c r="B102" s="200" t="s">
        <v>564</v>
      </c>
      <c r="C102" s="200" t="s">
        <v>431</v>
      </c>
      <c r="D102" s="225">
        <v>28</v>
      </c>
      <c r="E102" s="225" t="str">
        <f t="shared" si="3"/>
        <v>Biodiversity28</v>
      </c>
      <c r="F102" s="200" t="s">
        <v>448</v>
      </c>
      <c r="G102" s="200" t="s">
        <v>737</v>
      </c>
      <c r="H102" s="200" t="s">
        <v>738</v>
      </c>
      <c r="I102" s="200" t="s">
        <v>2476</v>
      </c>
      <c r="J102" s="242" t="s">
        <v>752</v>
      </c>
      <c r="K102" s="200" t="s">
        <v>739</v>
      </c>
      <c r="L102" s="200" t="s">
        <v>740</v>
      </c>
      <c r="M102" s="200" t="s">
        <v>741</v>
      </c>
      <c r="N102" s="200" t="s">
        <v>742</v>
      </c>
      <c r="O102" s="225"/>
      <c r="P102" s="225">
        <f>MATCH(F102,Dropdown!$B$1:$B$495,0)</f>
        <v>190</v>
      </c>
      <c r="Q102" s="225" t="str" cm="1">
        <f t="array" ref="Q102">IF(INDEX(Dropdown!$A$1:$F$1002,$P102+COLUMN(P102) - COLUMN($P102),2)=$F102,INDEX(Dropdown!$A$1:$F$1002,$P102+COLUMN(P102) - COLUMN($P102),5),"")</f>
        <v>Yes</v>
      </c>
      <c r="R102" s="225" t="str" cm="1">
        <f t="array" ref="R102">IF(INDEX(Dropdown!$A$1:$F$1002,$P102+COLUMN(Q102) - COLUMN($P102),2)=$F102,INDEX(Dropdown!$A$1:$F$1002,$P102+COLUMN(Q102) - COLUMN($P102),5),"")</f>
        <v>No</v>
      </c>
      <c r="S102" s="225" t="str" cm="1">
        <f t="array" ref="S102">IF(INDEX(Dropdown!$A$1:$F$1002,$P102+COLUMN(R102) - COLUMN($P102),2)=$F102,INDEX(Dropdown!$A$1:$F$1002,$P102+COLUMN(R102) - COLUMN($P102),5),"")</f>
        <v/>
      </c>
      <c r="T102" s="225" t="str" cm="1">
        <f t="array" ref="T102">IF(INDEX(Dropdown!$A$1:$F$1002,$P102+COLUMN(S102) - COLUMN($P102),2)=$F102,INDEX(Dropdown!$A$1:$F$1002,$P102+COLUMN(S102) - COLUMN($P102),5),"")</f>
        <v/>
      </c>
      <c r="U102" s="225" t="str" cm="1">
        <f t="array" ref="U102">IF(INDEX(Dropdown!$A$1:$F$1002,$P102+COLUMN(T102) - COLUMN($P102),2)=$F102,INDEX(Dropdown!$A$1:$F$1002,$P102+COLUMN(T102) - COLUMN($P102),5),"")</f>
        <v/>
      </c>
      <c r="V102" s="225" t="str" cm="1">
        <f t="array" ref="V102">IF(INDEX(Dropdown!$A$1:$F$1002,$P102+COLUMN(U102) - COLUMN($P102),2)=$F102,INDEX(Dropdown!$A$1:$F$1002,$P102+COLUMN(U102) - COLUMN($P102),5),"")</f>
        <v/>
      </c>
      <c r="W102" s="225" t="str" cm="1">
        <f t="array" ref="W102">IF(INDEX(Dropdown!$A$1:$F$1002,$P102+COLUMN(V102) - COLUMN($P102),2)=$F102,INDEX(Dropdown!$A$1:$F$1002,$P102+COLUMN(V102) - COLUMN($P102),5),"")</f>
        <v/>
      </c>
      <c r="X102" s="225" t="str" cm="1">
        <f t="array" ref="X102">IF(INDEX(Dropdown!$A$1:$F$1002,$P102+COLUMN(W102) - COLUMN($P102),2)=$F102,INDEX(Dropdown!$A$1:$F$1002,$P102+COLUMN(W102) - COLUMN($P102),5),"")</f>
        <v/>
      </c>
      <c r="Y102" s="225"/>
      <c r="Z102" s="225">
        <v>0.8</v>
      </c>
    </row>
    <row r="103" spans="1:26" ht="70.150000000000006" customHeight="1">
      <c r="A103" s="225" t="s">
        <v>63</v>
      </c>
      <c r="B103" s="200" t="s">
        <v>564</v>
      </c>
      <c r="C103" s="200" t="s">
        <v>431</v>
      </c>
      <c r="D103" s="225">
        <v>29</v>
      </c>
      <c r="E103" s="225" t="str">
        <f t="shared" si="3"/>
        <v>Biodiversity29</v>
      </c>
      <c r="F103" s="200" t="s">
        <v>743</v>
      </c>
      <c r="G103" s="200" t="s">
        <v>744</v>
      </c>
      <c r="H103" s="200" t="s">
        <v>745</v>
      </c>
      <c r="I103" s="200" t="s">
        <v>2477</v>
      </c>
      <c r="J103" s="242" t="s">
        <v>2478</v>
      </c>
      <c r="K103" s="200" t="s">
        <v>2479</v>
      </c>
      <c r="L103" s="200" t="s">
        <v>746</v>
      </c>
      <c r="M103" s="200" t="s">
        <v>747</v>
      </c>
      <c r="N103" s="200" t="s">
        <v>748</v>
      </c>
      <c r="O103" s="225"/>
      <c r="P103" s="225">
        <f>MATCH(F103,Dropdown!$B$1:$B$495,0)</f>
        <v>192</v>
      </c>
      <c r="Q103" s="225" t="str" cm="1">
        <f t="array" ref="Q103">IF(INDEX(Dropdown!$A$1:$F$1002,$P103+COLUMN(P103) - COLUMN($P103),2)=$F103,INDEX(Dropdown!$A$1:$F$1002,$P103+COLUMN(P103) - COLUMN($P103),5),"")</f>
        <v>0 kg N/Ha</v>
      </c>
      <c r="R103" s="225" t="str" cm="1">
        <f t="array" ref="R103">IF(INDEX(Dropdown!$A$1:$F$1002,$P103+COLUMN(Q103) - COLUMN($P103),2)=$F103,INDEX(Dropdown!$A$1:$F$1002,$P103+COLUMN(Q103) - COLUMN($P103),5),"")</f>
        <v>1-40 kg N/ha</v>
      </c>
      <c r="S103" s="225" t="str" cm="1">
        <f t="array" ref="S103">IF(INDEX(Dropdown!$A$1:$F$1002,$P103+COLUMN(R103) - COLUMN($P103),2)=$F103,INDEX(Dropdown!$A$1:$F$1002,$P103+COLUMN(R103) - COLUMN($P103),5),"")</f>
        <v>41-100 kg N/ha</v>
      </c>
      <c r="T103" s="225" t="str" cm="1">
        <f t="array" ref="T103">IF(INDEX(Dropdown!$A$1:$F$1002,$P103+COLUMN(S103) - COLUMN($P103),2)=$F103,INDEX(Dropdown!$A$1:$F$1002,$P103+COLUMN(S103) - COLUMN($P103),5),"")</f>
        <v>&gt;100 kg N/ha</v>
      </c>
      <c r="U103" s="225" t="str" cm="1">
        <f t="array" ref="U103">IF(INDEX(Dropdown!$A$1:$F$1002,$P103+COLUMN(T103) - COLUMN($P103),2)=$F103,INDEX(Dropdown!$A$1:$F$1002,$P103+COLUMN(T103) - COLUMN($P103),5),"")</f>
        <v>N/A</v>
      </c>
      <c r="V103" s="225" t="str" cm="1">
        <f t="array" ref="V103">IF(INDEX(Dropdown!$A$1:$F$1002,$P103+COLUMN(U103) - COLUMN($P103),2)=$F103,INDEX(Dropdown!$A$1:$F$1002,$P103+COLUMN(U103) - COLUMN($P103),5),"")</f>
        <v/>
      </c>
      <c r="W103" s="225" t="str" cm="1">
        <f t="array" ref="W103">IF(INDEX(Dropdown!$A$1:$F$1002,$P103+COLUMN(V103) - COLUMN($P103),2)=$F103,INDEX(Dropdown!$A$1:$F$1002,$P103+COLUMN(V103) - COLUMN($P103),5),"")</f>
        <v/>
      </c>
      <c r="X103" s="225" t="str" cm="1">
        <f t="array" ref="X103">IF(INDEX(Dropdown!$A$1:$F$1002,$P103+COLUMN(W103) - COLUMN($P103),2)=$F103,INDEX(Dropdown!$A$1:$F$1002,$P103+COLUMN(W103) - COLUMN($P103),5),"")</f>
        <v/>
      </c>
      <c r="Y103" s="225"/>
      <c r="Z103" s="225">
        <v>0.9</v>
      </c>
    </row>
    <row r="104" spans="1:26" ht="70.150000000000006" customHeight="1">
      <c r="A104" s="225" t="s">
        <v>63</v>
      </c>
      <c r="B104" s="200" t="s">
        <v>564</v>
      </c>
      <c r="C104" s="200" t="s">
        <v>749</v>
      </c>
      <c r="D104" s="225">
        <v>30</v>
      </c>
      <c r="E104" s="225" t="str">
        <f t="shared" si="3"/>
        <v>Biodiversity30</v>
      </c>
      <c r="F104" s="200" t="s">
        <v>448</v>
      </c>
      <c r="G104" s="200" t="s">
        <v>750</v>
      </c>
      <c r="H104" s="200" t="s">
        <v>751</v>
      </c>
      <c r="I104" s="200" t="s">
        <v>2480</v>
      </c>
      <c r="J104" s="242" t="s">
        <v>2481</v>
      </c>
      <c r="K104" s="200" t="s">
        <v>2482</v>
      </c>
      <c r="L104" s="200" t="s">
        <v>753</v>
      </c>
      <c r="M104" s="200" t="s">
        <v>754</v>
      </c>
      <c r="N104" s="200" t="s">
        <v>755</v>
      </c>
      <c r="O104" s="225"/>
      <c r="P104" s="225">
        <f>MATCH(F104,Dropdown!$B$1:$B$495,0)</f>
        <v>190</v>
      </c>
      <c r="Q104" s="225" t="str" cm="1">
        <f t="array" ref="Q104">IF(INDEX(Dropdown!$A$1:$F$1002,$P104+COLUMN(P104) - COLUMN($P104),2)=$F104,INDEX(Dropdown!$A$1:$F$1002,$P104+COLUMN(P104) - COLUMN($P104),5),"")</f>
        <v>Yes</v>
      </c>
      <c r="R104" s="225" t="str" cm="1">
        <f t="array" ref="R104">IF(INDEX(Dropdown!$A$1:$F$1002,$P104+COLUMN(Q104) - COLUMN($P104),2)=$F104,INDEX(Dropdown!$A$1:$F$1002,$P104+COLUMN(Q104) - COLUMN($P104),5),"")</f>
        <v>No</v>
      </c>
      <c r="S104" s="225" t="str" cm="1">
        <f t="array" ref="S104">IF(INDEX(Dropdown!$A$1:$F$1002,$P104+COLUMN(R104) - COLUMN($P104),2)=$F104,INDEX(Dropdown!$A$1:$F$1002,$P104+COLUMN(R104) - COLUMN($P104),5),"")</f>
        <v/>
      </c>
      <c r="T104" s="225" t="str" cm="1">
        <f t="array" ref="T104">IF(INDEX(Dropdown!$A$1:$F$1002,$P104+COLUMN(S104) - COLUMN($P104),2)=$F104,INDEX(Dropdown!$A$1:$F$1002,$P104+COLUMN(S104) - COLUMN($P104),5),"")</f>
        <v/>
      </c>
      <c r="U104" s="225" t="str" cm="1">
        <f t="array" ref="U104">IF(INDEX(Dropdown!$A$1:$F$1002,$P104+COLUMN(T104) - COLUMN($P104),2)=$F104,INDEX(Dropdown!$A$1:$F$1002,$P104+COLUMN(T104) - COLUMN($P104),5),"")</f>
        <v/>
      </c>
      <c r="V104" s="225" t="str" cm="1">
        <f t="array" ref="V104">IF(INDEX(Dropdown!$A$1:$F$1002,$P104+COLUMN(U104) - COLUMN($P104),2)=$F104,INDEX(Dropdown!$A$1:$F$1002,$P104+COLUMN(U104) - COLUMN($P104),5),"")</f>
        <v/>
      </c>
      <c r="W104" s="225" t="str" cm="1">
        <f t="array" ref="W104">IF(INDEX(Dropdown!$A$1:$F$1002,$P104+COLUMN(V104) - COLUMN($P104),2)=$F104,INDEX(Dropdown!$A$1:$F$1002,$P104+COLUMN(V104) - COLUMN($P104),5),"")</f>
        <v/>
      </c>
      <c r="X104" s="225" t="str" cm="1">
        <f t="array" ref="X104">IF(INDEX(Dropdown!$A$1:$F$1002,$P104+COLUMN(W104) - COLUMN($P104),2)=$F104,INDEX(Dropdown!$A$1:$F$1002,$P104+COLUMN(W104) - COLUMN($P104),5),"")</f>
        <v/>
      </c>
      <c r="Y104" s="225"/>
      <c r="Z104" s="225">
        <v>0.8</v>
      </c>
    </row>
    <row r="107" spans="1:26" ht="70.150000000000006" customHeight="1">
      <c r="A107" s="233" t="s">
        <v>84</v>
      </c>
      <c r="B107" s="234" t="s">
        <v>756</v>
      </c>
      <c r="C107" s="234" t="s">
        <v>757</v>
      </c>
      <c r="D107" s="233">
        <v>1</v>
      </c>
      <c r="E107" s="233" t="str">
        <f t="shared" si="3"/>
        <v>Animal Welfare1</v>
      </c>
      <c r="F107" s="234" t="s">
        <v>758</v>
      </c>
      <c r="G107" s="234" t="s">
        <v>2267</v>
      </c>
      <c r="H107" s="234" t="s">
        <v>2243</v>
      </c>
      <c r="I107" s="234" t="s">
        <v>2512</v>
      </c>
      <c r="J107" s="243" t="s">
        <v>2513</v>
      </c>
      <c r="K107" s="234" t="s">
        <v>2514</v>
      </c>
      <c r="L107" s="234" t="s">
        <v>2644</v>
      </c>
      <c r="M107" s="234" t="s">
        <v>2645</v>
      </c>
      <c r="N107" s="234" t="s">
        <v>759</v>
      </c>
      <c r="O107" s="233"/>
      <c r="P107" s="233">
        <f>MATCH(F107,Dropdown!$B$1:$B$495,0)</f>
        <v>233</v>
      </c>
      <c r="Q107" s="233" t="str" cm="1">
        <f t="array" ref="Q107">IF(INDEX(Dropdown!$A$1:$F$1002,$P107+COLUMN(P107) - COLUMN($P107),2)=$F107,INDEX(Dropdown!$A$1:$F$1002,$P107+COLUMN(P107) - COLUMN($P107),5),"")</f>
        <v>&lt; 1 km</v>
      </c>
      <c r="R107" s="233" t="str" cm="1">
        <f t="array" ref="R107">IF(INDEX(Dropdown!$A$1:$F$1002,$P107+COLUMN(Q107) - COLUMN($P107),2)=$F107,INDEX(Dropdown!$A$1:$F$1002,$P107+COLUMN(Q107) - COLUMN($P107),5),"")</f>
        <v>1-1,5 km</v>
      </c>
      <c r="S107" s="233" t="str" cm="1">
        <f t="array" ref="S107">IF(INDEX(Dropdown!$A$1:$F$1002,$P107+COLUMN(R107) - COLUMN($P107),2)=$F107,INDEX(Dropdown!$A$1:$F$1002,$P107+COLUMN(R107) - COLUMN($P107),5),"")</f>
        <v>&gt; 1,5 km</v>
      </c>
      <c r="T107" s="233" t="str" cm="1">
        <f t="array" ref="T107">IF(INDEX(Dropdown!$A$1:$F$1002,$P107+COLUMN(S107) - COLUMN($P107),2)=$F107,INDEX(Dropdown!$A$1:$F$1002,$P107+COLUMN(S107) - COLUMN($P107),5),"")</f>
        <v/>
      </c>
      <c r="U107" s="233" t="str" cm="1">
        <f t="array" ref="U107">IF(INDEX(Dropdown!$A$1:$F$1002,$P107+COLUMN(T107) - COLUMN($P107),2)=$F107,INDEX(Dropdown!$A$1:$F$1002,$P107+COLUMN(T107) - COLUMN($P107),5),"")</f>
        <v/>
      </c>
      <c r="V107" s="233" t="str" cm="1">
        <f t="array" ref="V107">IF(INDEX(Dropdown!$A$1:$F$1002,$P107+COLUMN(U107) - COLUMN($P107),2)=$F107,INDEX(Dropdown!$A$1:$F$1002,$P107+COLUMN(U107) - COLUMN($P107),5),"")</f>
        <v/>
      </c>
      <c r="W107" s="233" t="str" cm="1">
        <f t="array" ref="W107">IF(INDEX(Dropdown!$A$1:$F$1002,$P107+COLUMN(V107) - COLUMN($P107),2)=$F107,INDEX(Dropdown!$A$1:$F$1002,$P107+COLUMN(V107) - COLUMN($P107),5),"")</f>
        <v/>
      </c>
      <c r="X107" s="233" t="str" cm="1">
        <f t="array" ref="X107">IF(INDEX(Dropdown!$A$1:$F$1002,$P107+COLUMN(W107) - COLUMN($P107),2)=$F107,INDEX(Dropdown!$A$1:$F$1002,$P107+COLUMN(W107) - COLUMN($P107),5),"")</f>
        <v/>
      </c>
      <c r="Y107" s="233"/>
      <c r="Z107" s="233">
        <v>0.75</v>
      </c>
    </row>
    <row r="108" spans="1:26" ht="70.150000000000006" customHeight="1">
      <c r="A108" s="233" t="s">
        <v>84</v>
      </c>
      <c r="B108" s="234" t="s">
        <v>756</v>
      </c>
      <c r="C108" s="234" t="s">
        <v>757</v>
      </c>
      <c r="D108" s="233">
        <v>2</v>
      </c>
      <c r="E108" s="233" t="str">
        <f t="shared" si="3"/>
        <v>Animal Welfare2</v>
      </c>
      <c r="F108" s="234" t="s">
        <v>760</v>
      </c>
      <c r="G108" s="234" t="s">
        <v>761</v>
      </c>
      <c r="H108" s="234" t="s">
        <v>762</v>
      </c>
      <c r="I108" s="234" t="s">
        <v>2515</v>
      </c>
      <c r="J108" s="243" t="s">
        <v>769</v>
      </c>
      <c r="K108" s="234" t="s">
        <v>2516</v>
      </c>
      <c r="L108" s="234" t="s">
        <v>763</v>
      </c>
      <c r="M108" s="234" t="s">
        <v>764</v>
      </c>
      <c r="N108" s="234" t="s">
        <v>765</v>
      </c>
      <c r="O108" s="233"/>
      <c r="P108" s="233">
        <f>MATCH(F108,Dropdown!$B$1:$B$495,0)</f>
        <v>236</v>
      </c>
      <c r="Q108" s="233" t="str" cm="1">
        <f t="array" ref="Q108">IF(INDEX(Dropdown!$A$1:$F$1002,$P108+COLUMN(P108) - COLUMN($P108),2)=$F108,INDEX(Dropdown!$A$1:$F$1002,$P108+COLUMN(P108) - COLUMN($P108),5),"")</f>
        <v>&lt; 5%</v>
      </c>
      <c r="R108" s="233" t="str" cm="1">
        <f t="array" ref="R108">IF(INDEX(Dropdown!$A$1:$F$1002,$P108+COLUMN(Q108) - COLUMN($P108),2)=$F108,INDEX(Dropdown!$A$1:$F$1002,$P108+COLUMN(Q108) - COLUMN($P108),5),"")</f>
        <v>5-15%</v>
      </c>
      <c r="S108" s="233" t="str" cm="1">
        <f t="array" ref="S108">IF(INDEX(Dropdown!$A$1:$F$1002,$P108+COLUMN(R108) - COLUMN($P108),2)=$F108,INDEX(Dropdown!$A$1:$F$1002,$P108+COLUMN(R108) - COLUMN($P108),5),"")</f>
        <v>&gt;15%</v>
      </c>
      <c r="T108" s="233" t="str" cm="1">
        <f t="array" ref="T108">IF(INDEX(Dropdown!$A$1:$F$1002,$P108+COLUMN(S108) - COLUMN($P108),2)=$F108,INDEX(Dropdown!$A$1:$F$1002,$P108+COLUMN(S108) - COLUMN($P108),5),"")</f>
        <v/>
      </c>
      <c r="U108" s="233" t="str" cm="1">
        <f t="array" ref="U108">IF(INDEX(Dropdown!$A$1:$F$1002,$P108+COLUMN(T108) - COLUMN($P108),2)=$F108,INDEX(Dropdown!$A$1:$F$1002,$P108+COLUMN(T108) - COLUMN($P108),5),"")</f>
        <v/>
      </c>
      <c r="V108" s="233" t="str" cm="1">
        <f t="array" ref="V108">IF(INDEX(Dropdown!$A$1:$F$1002,$P108+COLUMN(U108) - COLUMN($P108),2)=$F108,INDEX(Dropdown!$A$1:$F$1002,$P108+COLUMN(U108) - COLUMN($P108),5),"")</f>
        <v/>
      </c>
      <c r="W108" s="233" t="str" cm="1">
        <f t="array" ref="W108">IF(INDEX(Dropdown!$A$1:$F$1002,$P108+COLUMN(V108) - COLUMN($P108),2)=$F108,INDEX(Dropdown!$A$1:$F$1002,$P108+COLUMN(V108) - COLUMN($P108),5),"")</f>
        <v/>
      </c>
      <c r="X108" s="233" t="str" cm="1">
        <f t="array" ref="X108">IF(INDEX(Dropdown!$A$1:$F$1002,$P108+COLUMN(W108) - COLUMN($P108),2)=$F108,INDEX(Dropdown!$A$1:$F$1002,$P108+COLUMN(W108) - COLUMN($P108),5),"")</f>
        <v/>
      </c>
      <c r="Y108" s="233"/>
      <c r="Z108" s="233">
        <v>1</v>
      </c>
    </row>
    <row r="109" spans="1:26" ht="70.150000000000006" customHeight="1">
      <c r="A109" s="233" t="s">
        <v>84</v>
      </c>
      <c r="B109" s="234" t="s">
        <v>756</v>
      </c>
      <c r="C109" s="234" t="s">
        <v>757</v>
      </c>
      <c r="D109" s="233">
        <v>3</v>
      </c>
      <c r="E109" s="233" t="str">
        <f t="shared" si="3"/>
        <v>Animal Welfare3</v>
      </c>
      <c r="F109" s="234" t="s">
        <v>766</v>
      </c>
      <c r="G109" s="234" t="s">
        <v>767</v>
      </c>
      <c r="H109" s="234" t="s">
        <v>768</v>
      </c>
      <c r="I109" s="234" t="s">
        <v>2517</v>
      </c>
      <c r="J109" s="243" t="s">
        <v>2518</v>
      </c>
      <c r="K109" s="234" t="s">
        <v>2519</v>
      </c>
      <c r="L109" s="234" t="s">
        <v>770</v>
      </c>
      <c r="M109" s="234" t="s">
        <v>771</v>
      </c>
      <c r="N109" s="234" t="s">
        <v>772</v>
      </c>
      <c r="O109" s="233"/>
      <c r="P109" s="233">
        <f>MATCH(F109,Dropdown!$B$1:$B$495,0)</f>
        <v>216</v>
      </c>
      <c r="Q109" s="233" t="str" cm="1">
        <f t="array" ref="Q109">IF(INDEX(Dropdown!$A$1:$F$1002,$P109+COLUMN(P109) - COLUMN($P109),2)=$F109,INDEX(Dropdown!$A$1:$F$1002,$P109+COLUMN(P109) - COLUMN($P109),5),"")</f>
        <v>Yes</v>
      </c>
      <c r="R109" s="233" t="str" cm="1">
        <f t="array" ref="R109">IF(INDEX(Dropdown!$A$1:$F$1002,$P109+COLUMN(Q109) - COLUMN($P109),2)=$F109,INDEX(Dropdown!$A$1:$F$1002,$P109+COLUMN(Q109) - COLUMN($P109),5),"")</f>
        <v>No</v>
      </c>
      <c r="S109" s="233" t="str" cm="1">
        <f t="array" ref="S109">IF(INDEX(Dropdown!$A$1:$F$1002,$P109+COLUMN(R109) - COLUMN($P109),2)=$F109,INDEX(Dropdown!$A$1:$F$1002,$P109+COLUMN(R109) - COLUMN($P109),5),"")</f>
        <v/>
      </c>
      <c r="T109" s="233" t="str" cm="1">
        <f t="array" ref="T109">IF(INDEX(Dropdown!$A$1:$F$1002,$P109+COLUMN(S109) - COLUMN($P109),2)=$F109,INDEX(Dropdown!$A$1:$F$1002,$P109+COLUMN(S109) - COLUMN($P109),5),"")</f>
        <v/>
      </c>
      <c r="U109" s="233" t="str" cm="1">
        <f t="array" ref="U109">IF(INDEX(Dropdown!$A$1:$F$1002,$P109+COLUMN(T109) - COLUMN($P109),2)=$F109,INDEX(Dropdown!$A$1:$F$1002,$P109+COLUMN(T109) - COLUMN($P109),5),"")</f>
        <v/>
      </c>
      <c r="V109" s="233" t="str" cm="1">
        <f t="array" ref="V109">IF(INDEX(Dropdown!$A$1:$F$1002,$P109+COLUMN(U109) - COLUMN($P109),2)=$F109,INDEX(Dropdown!$A$1:$F$1002,$P109+COLUMN(U109) - COLUMN($P109),5),"")</f>
        <v/>
      </c>
      <c r="W109" s="233" t="str" cm="1">
        <f t="array" ref="W109">IF(INDEX(Dropdown!$A$1:$F$1002,$P109+COLUMN(V109) - COLUMN($P109),2)=$F109,INDEX(Dropdown!$A$1:$F$1002,$P109+COLUMN(V109) - COLUMN($P109),5),"")</f>
        <v/>
      </c>
      <c r="X109" s="233" t="str" cm="1">
        <f t="array" ref="X109">IF(INDEX(Dropdown!$A$1:$F$1002,$P109+COLUMN(W109) - COLUMN($P109),2)=$F109,INDEX(Dropdown!$A$1:$F$1002,$P109+COLUMN(W109) - COLUMN($P109),5),"")</f>
        <v/>
      </c>
      <c r="Y109" s="233"/>
      <c r="Z109" s="233">
        <v>0.5</v>
      </c>
    </row>
    <row r="110" spans="1:26" ht="70.150000000000006" customHeight="1">
      <c r="A110" s="233" t="s">
        <v>84</v>
      </c>
      <c r="B110" s="234" t="s">
        <v>756</v>
      </c>
      <c r="C110" s="234" t="s">
        <v>757</v>
      </c>
      <c r="D110" s="233">
        <v>4</v>
      </c>
      <c r="E110" s="233" t="str">
        <f t="shared" si="3"/>
        <v>Animal Welfare4</v>
      </c>
      <c r="F110" s="234" t="s">
        <v>123</v>
      </c>
      <c r="G110" s="234" t="s">
        <v>2646</v>
      </c>
      <c r="H110" s="234" t="s">
        <v>2244</v>
      </c>
      <c r="I110" s="234" t="s">
        <v>2520</v>
      </c>
      <c r="J110" s="243" t="s">
        <v>2521</v>
      </c>
      <c r="K110" s="234" t="s">
        <v>2522</v>
      </c>
      <c r="L110" s="234" t="s">
        <v>2523</v>
      </c>
      <c r="M110" s="234" t="s">
        <v>2647</v>
      </c>
      <c r="N110" s="234" t="s">
        <v>2524</v>
      </c>
      <c r="O110" s="233"/>
      <c r="P110" s="233">
        <f>MATCH(F110,Dropdown!$B$1:$B$495,0)</f>
        <v>12</v>
      </c>
      <c r="Q110" s="233" t="str" cm="1">
        <f t="array" ref="Q110">IF(INDEX(Dropdown!$A$1:$F$1002,$P110+COLUMN(P110) - COLUMN($P110),2)=$F110,INDEX(Dropdown!$A$1:$F$1002,$P110+COLUMN(P110) - COLUMN($P110),5),"")</f>
        <v>Yes</v>
      </c>
      <c r="R110" s="233" t="str" cm="1">
        <f t="array" ref="R110">IF(INDEX(Dropdown!$A$1:$F$1002,$P110+COLUMN(Q110) - COLUMN($P110),2)=$F110,INDEX(Dropdown!$A$1:$F$1002,$P110+COLUMN(Q110) - COLUMN($P110),5),"")</f>
        <v>No</v>
      </c>
      <c r="S110" s="233" t="str" cm="1">
        <f t="array" ref="S110">IF(INDEX(Dropdown!$A$1:$F$1002,$P110+COLUMN(R110) - COLUMN($P110),2)=$F110,INDEX(Dropdown!$A$1:$F$1002,$P110+COLUMN(R110) - COLUMN($P110),5),"")</f>
        <v>N/A</v>
      </c>
      <c r="T110" s="233" t="str" cm="1">
        <f t="array" ref="T110">IF(INDEX(Dropdown!$A$1:$F$1002,$P110+COLUMN(S110) - COLUMN($P110),2)=$F110,INDEX(Dropdown!$A$1:$F$1002,$P110+COLUMN(S110) - COLUMN($P110),5),"")</f>
        <v/>
      </c>
      <c r="U110" s="233" t="str" cm="1">
        <f t="array" ref="U110">IF(INDEX(Dropdown!$A$1:$F$1002,$P110+COLUMN(T110) - COLUMN($P110),2)=$F110,INDEX(Dropdown!$A$1:$F$1002,$P110+COLUMN(T110) - COLUMN($P110),5),"")</f>
        <v/>
      </c>
      <c r="V110" s="233" t="str" cm="1">
        <f t="array" ref="V110">IF(INDEX(Dropdown!$A$1:$F$1002,$P110+COLUMN(U110) - COLUMN($P110),2)=$F110,INDEX(Dropdown!$A$1:$F$1002,$P110+COLUMN(U110) - COLUMN($P110),5),"")</f>
        <v/>
      </c>
      <c r="W110" s="233" t="str" cm="1">
        <f t="array" ref="W110">IF(INDEX(Dropdown!$A$1:$F$1002,$P110+COLUMN(V110) - COLUMN($P110),2)=$F110,INDEX(Dropdown!$A$1:$F$1002,$P110+COLUMN(V110) - COLUMN($P110),5),"")</f>
        <v/>
      </c>
      <c r="X110" s="233" t="str" cm="1">
        <f t="array" ref="X110">IF(INDEX(Dropdown!$A$1:$F$1002,$P110+COLUMN(W110) - COLUMN($P110),2)=$F110,INDEX(Dropdown!$A$1:$F$1002,$P110+COLUMN(W110) - COLUMN($P110),5),"")</f>
        <v/>
      </c>
      <c r="Y110" s="233"/>
      <c r="Z110" s="233">
        <v>0.5</v>
      </c>
    </row>
    <row r="111" spans="1:26" ht="70.150000000000006" customHeight="1">
      <c r="A111" s="233" t="s">
        <v>84</v>
      </c>
      <c r="B111" s="234" t="s">
        <v>756</v>
      </c>
      <c r="C111" s="234" t="s">
        <v>773</v>
      </c>
      <c r="D111" s="233">
        <v>5</v>
      </c>
      <c r="E111" s="233" t="str">
        <f t="shared" si="3"/>
        <v>Animal Welfare5</v>
      </c>
      <c r="F111" s="234" t="s">
        <v>774</v>
      </c>
      <c r="G111" s="234" t="s">
        <v>775</v>
      </c>
      <c r="H111" s="234" t="s">
        <v>2525</v>
      </c>
      <c r="I111" s="234" t="s">
        <v>2526</v>
      </c>
      <c r="J111" s="243" t="s">
        <v>2527</v>
      </c>
      <c r="K111" s="234" t="s">
        <v>2528</v>
      </c>
      <c r="L111" s="234" t="s">
        <v>776</v>
      </c>
      <c r="M111" s="234" t="s">
        <v>777</v>
      </c>
      <c r="N111" s="234" t="s">
        <v>778</v>
      </c>
      <c r="O111" s="233"/>
      <c r="P111" s="233">
        <f>MATCH(F111,Dropdown!$B$1:$B$495,0)</f>
        <v>241</v>
      </c>
      <c r="Q111" s="233" t="str" cm="1">
        <f t="array" ref="Q111">IF(INDEX(Dropdown!$A$1:$F$1002,$P111+COLUMN(P111) - COLUMN($P111),2)=$F111,INDEX(Dropdown!$A$1:$F$1002,$P111+COLUMN(P111) - COLUMN($P111),5),"")</f>
        <v>Always</v>
      </c>
      <c r="R111" s="233" t="str" cm="1">
        <f t="array" ref="R111">IF(INDEX(Dropdown!$A$1:$F$1002,$P111+COLUMN(Q111) - COLUMN($P111),2)=$F111,INDEX(Dropdown!$A$1:$F$1002,$P111+COLUMN(Q111) - COLUMN($P111),5),"")</f>
        <v>Often</v>
      </c>
      <c r="S111" s="233" t="str" cm="1">
        <f t="array" ref="S111">IF(INDEX(Dropdown!$A$1:$F$1002,$P111+COLUMN(R111) - COLUMN($P111),2)=$F111,INDEX(Dropdown!$A$1:$F$1002,$P111+COLUMN(R111) - COLUMN($P111),5),"")</f>
        <v>Sometimes</v>
      </c>
      <c r="T111" s="233" t="str" cm="1">
        <f t="array" ref="T111">IF(INDEX(Dropdown!$A$1:$F$1002,$P111+COLUMN(S111) - COLUMN($P111),2)=$F111,INDEX(Dropdown!$A$1:$F$1002,$P111+COLUMN(S111) - COLUMN($P111),5),"")</f>
        <v>Never</v>
      </c>
      <c r="U111" s="233" t="str" cm="1">
        <f t="array" ref="U111">IF(INDEX(Dropdown!$A$1:$F$1002,$P111+COLUMN(T111) - COLUMN($P111),2)=$F111,INDEX(Dropdown!$A$1:$F$1002,$P111+COLUMN(T111) - COLUMN($P111),5),"")</f>
        <v/>
      </c>
      <c r="V111" s="233" t="str" cm="1">
        <f t="array" ref="V111">IF(INDEX(Dropdown!$A$1:$F$1002,$P111+COLUMN(U111) - COLUMN($P111),2)=$F111,INDEX(Dropdown!$A$1:$F$1002,$P111+COLUMN(U111) - COLUMN($P111),5),"")</f>
        <v/>
      </c>
      <c r="W111" s="233" t="str" cm="1">
        <f t="array" ref="W111">IF(INDEX(Dropdown!$A$1:$F$1002,$P111+COLUMN(V111) - COLUMN($P111),2)=$F111,INDEX(Dropdown!$A$1:$F$1002,$P111+COLUMN(V111) - COLUMN($P111),5),"")</f>
        <v/>
      </c>
      <c r="X111" s="233" t="str" cm="1">
        <f t="array" ref="X111">IF(INDEX(Dropdown!$A$1:$F$1002,$P111+COLUMN(W111) - COLUMN($P111),2)=$F111,INDEX(Dropdown!$A$1:$F$1002,$P111+COLUMN(W111) - COLUMN($P111),5),"")</f>
        <v/>
      </c>
      <c r="Y111" s="233"/>
      <c r="Z111" s="233">
        <v>1</v>
      </c>
    </row>
    <row r="112" spans="1:26" ht="70.150000000000006" customHeight="1">
      <c r="A112" s="233" t="s">
        <v>84</v>
      </c>
      <c r="B112" s="234" t="s">
        <v>756</v>
      </c>
      <c r="C112" s="234" t="s">
        <v>779</v>
      </c>
      <c r="D112" s="233">
        <v>6</v>
      </c>
      <c r="E112" s="233" t="str">
        <f t="shared" si="3"/>
        <v>Animal Welfare6</v>
      </c>
      <c r="F112" s="234" t="s">
        <v>780</v>
      </c>
      <c r="G112" s="234" t="s">
        <v>2268</v>
      </c>
      <c r="H112" s="234" t="s">
        <v>2660</v>
      </c>
      <c r="I112" s="234" t="s">
        <v>2529</v>
      </c>
      <c r="J112" s="243" t="s">
        <v>2530</v>
      </c>
      <c r="K112" s="234" t="s">
        <v>2531</v>
      </c>
      <c r="L112" s="234" t="s">
        <v>2532</v>
      </c>
      <c r="M112" s="234" t="s">
        <v>2533</v>
      </c>
      <c r="N112" s="234" t="s">
        <v>2534</v>
      </c>
      <c r="O112" s="233"/>
      <c r="P112" s="233">
        <f>MATCH(F112,Dropdown!$B$1:$B$495,0)</f>
        <v>245</v>
      </c>
      <c r="Q112" s="233" t="str" cm="1">
        <f t="array" ref="Q112">IF(INDEX(Dropdown!$A$1:$F$1002,$P112+COLUMN(P112) - COLUMN($P112),2)=$F112,INDEX(Dropdown!$A$1:$F$1002,$P112+COLUMN(P112) - COLUMN($P112),5),"")</f>
        <v>Always</v>
      </c>
      <c r="R112" s="233" t="str" cm="1">
        <f t="array" ref="R112">IF(INDEX(Dropdown!$A$1:$F$1002,$P112+COLUMN(Q112) - COLUMN($P112),2)=$F112,INDEX(Dropdown!$A$1:$F$1002,$P112+COLUMN(Q112) - COLUMN($P112),5),"")</f>
        <v>Often</v>
      </c>
      <c r="S112" s="233" t="str" cm="1">
        <f t="array" ref="S112">IF(INDEX(Dropdown!$A$1:$F$1002,$P112+COLUMN(R112) - COLUMN($P112),2)=$F112,INDEX(Dropdown!$A$1:$F$1002,$P112+COLUMN(R112) - COLUMN($P112),5),"")</f>
        <v>Sometimes</v>
      </c>
      <c r="T112" s="233" t="str" cm="1">
        <f t="array" ref="T112">IF(INDEX(Dropdown!$A$1:$F$1002,$P112+COLUMN(S112) - COLUMN($P112),2)=$F112,INDEX(Dropdown!$A$1:$F$1002,$P112+COLUMN(S112) - COLUMN($P112),5),"")</f>
        <v>Never</v>
      </c>
      <c r="U112" s="233" t="str" cm="1">
        <f t="array" ref="U112">IF(INDEX(Dropdown!$A$1:$F$1002,$P112+COLUMN(T112) - COLUMN($P112),2)=$F112,INDEX(Dropdown!$A$1:$F$1002,$P112+COLUMN(T112) - COLUMN($P112),5),"")</f>
        <v>N/A</v>
      </c>
      <c r="V112" s="233" t="str" cm="1">
        <f t="array" ref="V112">IF(INDEX(Dropdown!$A$1:$F$1002,$P112+COLUMN(U112) - COLUMN($P112),2)=$F112,INDEX(Dropdown!$A$1:$F$1002,$P112+COLUMN(U112) - COLUMN($P112),5),"")</f>
        <v/>
      </c>
      <c r="W112" s="233" t="str" cm="1">
        <f t="array" ref="W112">IF(INDEX(Dropdown!$A$1:$F$1002,$P112+COLUMN(V112) - COLUMN($P112),2)=$F112,INDEX(Dropdown!$A$1:$F$1002,$P112+COLUMN(V112) - COLUMN($P112),5),"")</f>
        <v/>
      </c>
      <c r="X112" s="233" t="str" cm="1">
        <f t="array" ref="X112">IF(INDEX(Dropdown!$A$1:$F$1002,$P112+COLUMN(W112) - COLUMN($P112),2)=$F112,INDEX(Dropdown!$A$1:$F$1002,$P112+COLUMN(W112) - COLUMN($P112),5),"")</f>
        <v/>
      </c>
      <c r="Y112" s="233"/>
      <c r="Z112" s="233">
        <v>1</v>
      </c>
    </row>
    <row r="113" spans="1:26" ht="70.150000000000006" customHeight="1">
      <c r="A113" s="233" t="s">
        <v>84</v>
      </c>
      <c r="B113" s="234" t="s">
        <v>756</v>
      </c>
      <c r="C113" s="234" t="s">
        <v>781</v>
      </c>
      <c r="D113" s="233">
        <v>7</v>
      </c>
      <c r="E113" s="233" t="str">
        <f t="shared" si="3"/>
        <v>Animal Welfare7</v>
      </c>
      <c r="F113" s="234" t="s">
        <v>782</v>
      </c>
      <c r="G113" s="234" t="s">
        <v>2535</v>
      </c>
      <c r="H113" s="234" t="s">
        <v>783</v>
      </c>
      <c r="I113" s="234" t="s">
        <v>2536</v>
      </c>
      <c r="J113" s="243" t="s">
        <v>2537</v>
      </c>
      <c r="K113" s="234" t="s">
        <v>784</v>
      </c>
      <c r="L113" s="234" t="s">
        <v>785</v>
      </c>
      <c r="M113" s="234" t="s">
        <v>786</v>
      </c>
      <c r="N113" s="234" t="s">
        <v>787</v>
      </c>
      <c r="O113" s="233"/>
      <c r="P113" s="233">
        <f>MATCH(F113,Dropdown!$B$1:$B$495,0)</f>
        <v>250</v>
      </c>
      <c r="Q113" s="233" t="str" cm="1">
        <f t="array" ref="Q113">IF(INDEX(Dropdown!$A$1:$F$1002,$P113+COLUMN(P113) - COLUMN($P113),2)=$F113,INDEX(Dropdown!$A$1:$F$1002,$P113+COLUMN(P113) - COLUMN($P113),5),"")</f>
        <v>Access to fresh clean water at all times</v>
      </c>
      <c r="R113" s="233" t="str" cm="1">
        <f t="array" ref="R113">IF(INDEX(Dropdown!$A$1:$F$1002,$P113+COLUMN(Q113) - COLUMN($P113),2)=$F113,INDEX(Dropdown!$A$1:$F$1002,$P113+COLUMN(Q113) - COLUMN($P113),5),"")</f>
        <v>Access to fresh water at all times</v>
      </c>
      <c r="S113" s="233" t="str" cm="1">
        <f t="array" ref="S113">IF(INDEX(Dropdown!$A$1:$F$1002,$P113+COLUMN(R113) - COLUMN($P113),2)=$F113,INDEX(Dropdown!$A$1:$F$1002,$P113+COLUMN(R113) - COLUMN($P113),5),"")</f>
        <v>Access to fresh water sometimes</v>
      </c>
      <c r="T113" s="233" t="str" cm="1">
        <f t="array" ref="T113">IF(INDEX(Dropdown!$A$1:$F$1002,$P113+COLUMN(S113) - COLUMN($P113),2)=$F113,INDEX(Dropdown!$A$1:$F$1002,$P113+COLUMN(S113) - COLUMN($P113),5),"")</f>
        <v>No access to water while grazing</v>
      </c>
      <c r="U113" s="233" t="str" cm="1">
        <f t="array" ref="U113">IF(INDEX(Dropdown!$A$1:$F$1002,$P113+COLUMN(T113) - COLUMN($P113),2)=$F113,INDEX(Dropdown!$A$1:$F$1002,$P113+COLUMN(T113) - COLUMN($P113),5),"")</f>
        <v/>
      </c>
      <c r="V113" s="233" t="str" cm="1">
        <f t="array" ref="V113">IF(INDEX(Dropdown!$A$1:$F$1002,$P113+COLUMN(U113) - COLUMN($P113),2)=$F113,INDEX(Dropdown!$A$1:$F$1002,$P113+COLUMN(U113) - COLUMN($P113),5),"")</f>
        <v/>
      </c>
      <c r="W113" s="233" t="str" cm="1">
        <f t="array" ref="W113">IF(INDEX(Dropdown!$A$1:$F$1002,$P113+COLUMN(V113) - COLUMN($P113),2)=$F113,INDEX(Dropdown!$A$1:$F$1002,$P113+COLUMN(V113) - COLUMN($P113),5),"")</f>
        <v/>
      </c>
      <c r="X113" s="233" t="str" cm="1">
        <f t="array" ref="X113">IF(INDEX(Dropdown!$A$1:$F$1002,$P113+COLUMN(W113) - COLUMN($P113),2)=$F113,INDEX(Dropdown!$A$1:$F$1002,$P113+COLUMN(W113) - COLUMN($P113),5),"")</f>
        <v/>
      </c>
      <c r="Y113" s="233"/>
      <c r="Z113" s="233">
        <v>1</v>
      </c>
    </row>
    <row r="114" spans="1:26" ht="70.150000000000006" customHeight="1">
      <c r="A114" s="233" t="s">
        <v>84</v>
      </c>
      <c r="B114" s="234" t="s">
        <v>788</v>
      </c>
      <c r="C114" s="234" t="s">
        <v>789</v>
      </c>
      <c r="D114" s="233">
        <v>8</v>
      </c>
      <c r="E114" s="233" t="str">
        <f t="shared" si="3"/>
        <v>Animal Welfare8</v>
      </c>
      <c r="F114" s="234" t="s">
        <v>534</v>
      </c>
      <c r="G114" s="234" t="s">
        <v>2648</v>
      </c>
      <c r="H114" s="234" t="s">
        <v>2661</v>
      </c>
      <c r="I114" s="234" t="s">
        <v>2538</v>
      </c>
      <c r="J114" s="243" t="s">
        <v>2539</v>
      </c>
      <c r="K114" s="234" t="s">
        <v>2540</v>
      </c>
      <c r="L114" s="234" t="s">
        <v>2649</v>
      </c>
      <c r="M114" s="234" t="s">
        <v>2650</v>
      </c>
      <c r="N114" s="234" t="s">
        <v>2541</v>
      </c>
      <c r="O114" s="233"/>
      <c r="P114" s="233">
        <f>MATCH(F114,Dropdown!$B$1:$B$495,0)</f>
        <v>107</v>
      </c>
      <c r="Q114" s="233" t="str" cm="1">
        <f t="array" ref="Q114">IF(INDEX(Dropdown!$A$1:$F$1002,$P114+COLUMN(P114) - COLUMN($P114),2)=$F114,INDEX(Dropdown!$A$1:$F$1002,$P114+COLUMN(P114) - COLUMN($P114),5),"")</f>
        <v>Yes</v>
      </c>
      <c r="R114" s="233" t="str" cm="1">
        <f t="array" ref="R114">IF(INDEX(Dropdown!$A$1:$F$1002,$P114+COLUMN(Q114) - COLUMN($P114),2)=$F114,INDEX(Dropdown!$A$1:$F$1002,$P114+COLUMN(Q114) - COLUMN($P114),5),"")</f>
        <v>No</v>
      </c>
      <c r="S114" s="233" t="str" cm="1">
        <f t="array" ref="S114">IF(INDEX(Dropdown!$A$1:$F$1002,$P114+COLUMN(R114) - COLUMN($P114),2)=$F114,INDEX(Dropdown!$A$1:$F$1002,$P114+COLUMN(R114) - COLUMN($P114),5),"")</f>
        <v>N/A</v>
      </c>
      <c r="T114" s="233" t="str" cm="1">
        <f t="array" ref="T114">IF(INDEX(Dropdown!$A$1:$F$1002,$P114+COLUMN(S114) - COLUMN($P114),2)=$F114,INDEX(Dropdown!$A$1:$F$1002,$P114+COLUMN(S114) - COLUMN($P114),5),"")</f>
        <v/>
      </c>
      <c r="U114" s="233" t="str" cm="1">
        <f t="array" ref="U114">IF(INDEX(Dropdown!$A$1:$F$1002,$P114+COLUMN(T114) - COLUMN($P114),2)=$F114,INDEX(Dropdown!$A$1:$F$1002,$P114+COLUMN(T114) - COLUMN($P114),5),"")</f>
        <v/>
      </c>
      <c r="V114" s="233" t="str" cm="1">
        <f t="array" ref="V114">IF(INDEX(Dropdown!$A$1:$F$1002,$P114+COLUMN(U114) - COLUMN($P114),2)=$F114,INDEX(Dropdown!$A$1:$F$1002,$P114+COLUMN(U114) - COLUMN($P114),5),"")</f>
        <v/>
      </c>
      <c r="W114" s="233" t="str" cm="1">
        <f t="array" ref="W114">IF(INDEX(Dropdown!$A$1:$F$1002,$P114+COLUMN(V114) - COLUMN($P114),2)=$F114,INDEX(Dropdown!$A$1:$F$1002,$P114+COLUMN(V114) - COLUMN($P114),5),"")</f>
        <v/>
      </c>
      <c r="X114" s="233" t="str" cm="1">
        <f t="array" ref="X114">IF(INDEX(Dropdown!$A$1:$F$1002,$P114+COLUMN(W114) - COLUMN($P114),2)=$F114,INDEX(Dropdown!$A$1:$F$1002,$P114+COLUMN(W114) - COLUMN($P114),5),"")</f>
        <v/>
      </c>
      <c r="Y114" s="233"/>
      <c r="Z114" s="233">
        <v>1</v>
      </c>
    </row>
    <row r="115" spans="1:26" ht="70.150000000000006" customHeight="1">
      <c r="A115" s="233" t="s">
        <v>84</v>
      </c>
      <c r="B115" s="234" t="s">
        <v>788</v>
      </c>
      <c r="C115" s="234" t="s">
        <v>789</v>
      </c>
      <c r="D115" s="233">
        <v>9</v>
      </c>
      <c r="E115" s="233" t="str">
        <f t="shared" si="3"/>
        <v>Animal Welfare9</v>
      </c>
      <c r="F115" s="234" t="s">
        <v>117</v>
      </c>
      <c r="G115" s="234" t="s">
        <v>2651</v>
      </c>
      <c r="H115" s="234" t="s">
        <v>2662</v>
      </c>
      <c r="I115" s="234" t="s">
        <v>2542</v>
      </c>
      <c r="J115" s="243" t="s">
        <v>2543</v>
      </c>
      <c r="K115" s="234" t="s">
        <v>2544</v>
      </c>
      <c r="L115" s="234" t="s">
        <v>2652</v>
      </c>
      <c r="M115" s="234" t="s">
        <v>2653</v>
      </c>
      <c r="N115" s="234" t="s">
        <v>2545</v>
      </c>
      <c r="O115" s="233"/>
      <c r="P115" s="233">
        <f>MATCH(F115,Dropdown!$B$1:$B$495,0)</f>
        <v>64</v>
      </c>
      <c r="Q115" s="233" t="str" cm="1">
        <f t="array" ref="Q115">IF(INDEX(Dropdown!$A$1:$F$1002,$P115+COLUMN(P115) - COLUMN($P115),2)=$F115,INDEX(Dropdown!$A$1:$F$1002,$P115+COLUMN(P115) - COLUMN($P115),5),"")</f>
        <v>Yes</v>
      </c>
      <c r="R115" s="233" t="str" cm="1">
        <f t="array" ref="R115">IF(INDEX(Dropdown!$A$1:$F$1002,$P115+COLUMN(Q115) - COLUMN($P115),2)=$F115,INDEX(Dropdown!$A$1:$F$1002,$P115+COLUMN(Q115) - COLUMN($P115),5),"")</f>
        <v>No</v>
      </c>
      <c r="S115" s="233" t="str" cm="1">
        <f t="array" ref="S115">IF(INDEX(Dropdown!$A$1:$F$1002,$P115+COLUMN(R115) - COLUMN($P115),2)=$F115,INDEX(Dropdown!$A$1:$F$1002,$P115+COLUMN(R115) - COLUMN($P115),5),"")</f>
        <v/>
      </c>
      <c r="T115" s="233" t="str" cm="1">
        <f t="array" ref="T115">IF(INDEX(Dropdown!$A$1:$F$1002,$P115+COLUMN(S115) - COLUMN($P115),2)=$F115,INDEX(Dropdown!$A$1:$F$1002,$P115+COLUMN(S115) - COLUMN($P115),5),"")</f>
        <v/>
      </c>
      <c r="U115" s="233" t="str" cm="1">
        <f t="array" ref="U115">IF(INDEX(Dropdown!$A$1:$F$1002,$P115+COLUMN(T115) - COLUMN($P115),2)=$F115,INDEX(Dropdown!$A$1:$F$1002,$P115+COLUMN(T115) - COLUMN($P115),5),"")</f>
        <v/>
      </c>
      <c r="V115" s="233" t="str" cm="1">
        <f t="array" ref="V115">IF(INDEX(Dropdown!$A$1:$F$1002,$P115+COLUMN(U115) - COLUMN($P115),2)=$F115,INDEX(Dropdown!$A$1:$F$1002,$P115+COLUMN(U115) - COLUMN($P115),5),"")</f>
        <v/>
      </c>
      <c r="W115" s="233" t="str" cm="1">
        <f t="array" ref="W115">IF(INDEX(Dropdown!$A$1:$F$1002,$P115+COLUMN(V115) - COLUMN($P115),2)=$F115,INDEX(Dropdown!$A$1:$F$1002,$P115+COLUMN(V115) - COLUMN($P115),5),"")</f>
        <v/>
      </c>
      <c r="X115" s="233" t="str" cm="1">
        <f t="array" ref="X115">IF(INDEX(Dropdown!$A$1:$F$1002,$P115+COLUMN(W115) - COLUMN($P115),2)=$F115,INDEX(Dropdown!$A$1:$F$1002,$P115+COLUMN(W115) - COLUMN($P115),5),"")</f>
        <v/>
      </c>
      <c r="Y115" s="233"/>
      <c r="Z115" s="233">
        <v>0.5</v>
      </c>
    </row>
    <row r="116" spans="1:26" ht="70.150000000000006" customHeight="1">
      <c r="A116" s="233" t="s">
        <v>84</v>
      </c>
      <c r="B116" s="234" t="s">
        <v>790</v>
      </c>
      <c r="C116" s="234" t="s">
        <v>791</v>
      </c>
      <c r="D116" s="233">
        <v>10</v>
      </c>
      <c r="E116" s="233" t="str">
        <f t="shared" si="3"/>
        <v>Animal Welfare10</v>
      </c>
      <c r="F116" s="234" t="s">
        <v>792</v>
      </c>
      <c r="G116" s="234" t="s">
        <v>793</v>
      </c>
      <c r="H116" s="234" t="s">
        <v>794</v>
      </c>
      <c r="I116" s="234" t="s">
        <v>795</v>
      </c>
      <c r="J116" s="243" t="s">
        <v>2546</v>
      </c>
      <c r="K116" s="234" t="s">
        <v>2547</v>
      </c>
      <c r="L116" s="234" t="s">
        <v>796</v>
      </c>
      <c r="M116" s="234" t="s">
        <v>797</v>
      </c>
      <c r="N116" s="234" t="s">
        <v>798</v>
      </c>
      <c r="O116" s="233"/>
      <c r="P116" s="233">
        <f>MATCH(F116,Dropdown!$B$1:$B$495,0)</f>
        <v>197</v>
      </c>
      <c r="Q116" s="233" t="str" cm="1">
        <f t="array" ref="Q116">IF(INDEX(Dropdown!$A$1:$F$1002,$P116+COLUMN(P116) - COLUMN($P116),2)=$F116,INDEX(Dropdown!$A$1:$F$1002,$P116+COLUMN(P116) - COLUMN($P116),5),"")</f>
        <v>Analyses</v>
      </c>
      <c r="R116" s="233" t="str" cm="1">
        <f t="array" ref="R116">IF(INDEX(Dropdown!$A$1:$F$1002,$P116+COLUMN(Q116) - COLUMN($P116),2)=$F116,INDEX(Dropdown!$A$1:$F$1002,$P116+COLUMN(Q116) - COLUMN($P116),5),"")</f>
        <v>Systematic</v>
      </c>
      <c r="S116" s="233" t="str" cm="1">
        <f t="array" ref="S116">IF(INDEX(Dropdown!$A$1:$F$1002,$P116+COLUMN(R116) - COLUMN($P116),2)=$F116,INDEX(Dropdown!$A$1:$F$1002,$P116+COLUMN(R116) - COLUMN($P116),5),"")</f>
        <v/>
      </c>
      <c r="T116" s="233" t="str" cm="1">
        <f t="array" ref="T116">IF(INDEX(Dropdown!$A$1:$F$1002,$P116+COLUMN(S116) - COLUMN($P116),2)=$F116,INDEX(Dropdown!$A$1:$F$1002,$P116+COLUMN(S116) - COLUMN($P116),5),"")</f>
        <v/>
      </c>
      <c r="U116" s="233" t="str" cm="1">
        <f t="array" ref="U116">IF(INDEX(Dropdown!$A$1:$F$1002,$P116+COLUMN(T116) - COLUMN($P116),2)=$F116,INDEX(Dropdown!$A$1:$F$1002,$P116+COLUMN(T116) - COLUMN($P116),5),"")</f>
        <v/>
      </c>
      <c r="V116" s="233" t="str" cm="1">
        <f t="array" ref="V116">IF(INDEX(Dropdown!$A$1:$F$1002,$P116+COLUMN(U116) - COLUMN($P116),2)=$F116,INDEX(Dropdown!$A$1:$F$1002,$P116+COLUMN(U116) - COLUMN($P116),5),"")</f>
        <v/>
      </c>
      <c r="W116" s="233" t="str" cm="1">
        <f t="array" ref="W116">IF(INDEX(Dropdown!$A$1:$F$1002,$P116+COLUMN(V116) - COLUMN($P116),2)=$F116,INDEX(Dropdown!$A$1:$F$1002,$P116+COLUMN(V116) - COLUMN($P116),5),"")</f>
        <v/>
      </c>
      <c r="X116" s="233" t="str" cm="1">
        <f t="array" ref="X116">IF(INDEX(Dropdown!$A$1:$F$1002,$P116+COLUMN(W116) - COLUMN($P116),2)=$F116,INDEX(Dropdown!$A$1:$F$1002,$P116+COLUMN(W116) - COLUMN($P116),5),"")</f>
        <v/>
      </c>
      <c r="Y116" s="233"/>
      <c r="Z116" s="233">
        <v>1</v>
      </c>
    </row>
    <row r="117" spans="1:26" ht="70.150000000000006" customHeight="1">
      <c r="A117" s="233" t="s">
        <v>84</v>
      </c>
      <c r="B117" s="234" t="s">
        <v>790</v>
      </c>
      <c r="C117" s="234" t="s">
        <v>791</v>
      </c>
      <c r="D117" s="233">
        <v>11</v>
      </c>
      <c r="E117" s="233" t="str">
        <f t="shared" si="3"/>
        <v>Animal Welfare11</v>
      </c>
      <c r="F117" s="234" t="s">
        <v>799</v>
      </c>
      <c r="G117" s="234" t="s">
        <v>800</v>
      </c>
      <c r="H117" s="234" t="s">
        <v>801</v>
      </c>
      <c r="I117" s="234" t="s">
        <v>802</v>
      </c>
      <c r="J117" s="243" t="s">
        <v>808</v>
      </c>
      <c r="K117" s="234" t="s">
        <v>2548</v>
      </c>
      <c r="L117" s="234" t="s">
        <v>803</v>
      </c>
      <c r="M117" s="234" t="s">
        <v>804</v>
      </c>
      <c r="N117" s="234" t="s">
        <v>805</v>
      </c>
      <c r="O117" s="233"/>
      <c r="P117" s="233">
        <f>MATCH(F117,Dropdown!$B$1:$B$495,0)</f>
        <v>199</v>
      </c>
      <c r="Q117" s="233" t="str" cm="1">
        <f t="array" ref="Q117">IF(INDEX(Dropdown!$A$1:$F$1002,$P117+COLUMN(P117) - COLUMN($P117),2)=$F117,INDEX(Dropdown!$A$1:$F$1002,$P117+COLUMN(P117) - COLUMN($P117),5),"")</f>
        <v>At least once per year</v>
      </c>
      <c r="R117" s="233" t="str" cm="1">
        <f t="array" ref="R117">IF(INDEX(Dropdown!$A$1:$F$1002,$P117+COLUMN(Q117) - COLUMN($P117),2)=$F117,INDEX(Dropdown!$A$1:$F$1002,$P117+COLUMN(Q117) - COLUMN($P117),5),"")</f>
        <v>Less than once per year</v>
      </c>
      <c r="S117" s="233" t="str" cm="1">
        <f t="array" ref="S117">IF(INDEX(Dropdown!$A$1:$F$1002,$P117+COLUMN(R117) - COLUMN($P117),2)=$F117,INDEX(Dropdown!$A$1:$F$1002,$P117+COLUMN(R117) - COLUMN($P117),5),"")</f>
        <v>N/A</v>
      </c>
      <c r="T117" s="233" t="str" cm="1">
        <f t="array" ref="T117">IF(INDEX(Dropdown!$A$1:$F$1002,$P117+COLUMN(S117) - COLUMN($P117),2)=$F117,INDEX(Dropdown!$A$1:$F$1002,$P117+COLUMN(S117) - COLUMN($P117),5),"")</f>
        <v/>
      </c>
      <c r="U117" s="233" t="str" cm="1">
        <f t="array" ref="U117">IF(INDEX(Dropdown!$A$1:$F$1002,$P117+COLUMN(T117) - COLUMN($P117),2)=$F117,INDEX(Dropdown!$A$1:$F$1002,$P117+COLUMN(T117) - COLUMN($P117),5),"")</f>
        <v/>
      </c>
      <c r="V117" s="233" t="str" cm="1">
        <f t="array" ref="V117">IF(INDEX(Dropdown!$A$1:$F$1002,$P117+COLUMN(U117) - COLUMN($P117),2)=$F117,INDEX(Dropdown!$A$1:$F$1002,$P117+COLUMN(U117) - COLUMN($P117),5),"")</f>
        <v/>
      </c>
      <c r="W117" s="233" t="str" cm="1">
        <f t="array" ref="W117">IF(INDEX(Dropdown!$A$1:$F$1002,$P117+COLUMN(V117) - COLUMN($P117),2)=$F117,INDEX(Dropdown!$A$1:$F$1002,$P117+COLUMN(V117) - COLUMN($P117),5),"")</f>
        <v/>
      </c>
      <c r="X117" s="233" t="str" cm="1">
        <f t="array" ref="X117">IF(INDEX(Dropdown!$A$1:$F$1002,$P117+COLUMN(W117) - COLUMN($P117),2)=$F117,INDEX(Dropdown!$A$1:$F$1002,$P117+COLUMN(W117) - COLUMN($P117),5),"")</f>
        <v/>
      </c>
      <c r="Y117" s="233"/>
      <c r="Z117" s="233">
        <v>1</v>
      </c>
    </row>
    <row r="118" spans="1:26" ht="70.150000000000006" customHeight="1">
      <c r="A118" s="233" t="s">
        <v>84</v>
      </c>
      <c r="B118" s="234" t="s">
        <v>790</v>
      </c>
      <c r="C118" s="234" t="s">
        <v>791</v>
      </c>
      <c r="D118" s="233">
        <v>12</v>
      </c>
      <c r="E118" s="233" t="str">
        <f t="shared" si="3"/>
        <v>Animal Welfare12</v>
      </c>
      <c r="F118" s="234" t="s">
        <v>806</v>
      </c>
      <c r="G118" s="234" t="s">
        <v>807</v>
      </c>
      <c r="H118" s="234" t="s">
        <v>2549</v>
      </c>
      <c r="I118" s="234" t="s">
        <v>2550</v>
      </c>
      <c r="J118" s="243" t="s">
        <v>2551</v>
      </c>
      <c r="K118" s="234" t="s">
        <v>809</v>
      </c>
      <c r="L118" s="234" t="s">
        <v>810</v>
      </c>
      <c r="M118" s="234" t="s">
        <v>811</v>
      </c>
      <c r="N118" s="234" t="s">
        <v>812</v>
      </c>
      <c r="O118" s="233"/>
      <c r="P118" s="233">
        <f>MATCH(F118,Dropdown!$B$1:$B$495,0)</f>
        <v>202</v>
      </c>
      <c r="Q118" s="233" t="str" cm="1">
        <f t="array" ref="Q118">IF(INDEX(Dropdown!$A$1:$F$1002,$P118+COLUMN(P118) - COLUMN($P118),2)=$F118,INDEX(Dropdown!$A$1:$F$1002,$P118+COLUMN(P118) - COLUMN($P118),5),"")</f>
        <v xml:space="preserve"> &lt;5%</v>
      </c>
      <c r="R118" s="233" t="str" cm="1">
        <f t="array" ref="R118">IF(INDEX(Dropdown!$A$1:$F$1002,$P118+COLUMN(Q118) - COLUMN($P118),2)=$F118,INDEX(Dropdown!$A$1:$F$1002,$P118+COLUMN(Q118) - COLUMN($P118),5),"")</f>
        <v>5-15%</v>
      </c>
      <c r="S118" s="233" t="str" cm="1">
        <f t="array" ref="S118">IF(INDEX(Dropdown!$A$1:$F$1002,$P118+COLUMN(R118) - COLUMN($P118),2)=$F118,INDEX(Dropdown!$A$1:$F$1002,$P118+COLUMN(R118) - COLUMN($P118),5),"")</f>
        <v>&gt;15%</v>
      </c>
      <c r="T118" s="233" t="str" cm="1">
        <f t="array" ref="T118">IF(INDEX(Dropdown!$A$1:$F$1002,$P118+COLUMN(S118) - COLUMN($P118),2)=$F118,INDEX(Dropdown!$A$1:$F$1002,$P118+COLUMN(S118) - COLUMN($P118),5),"")</f>
        <v/>
      </c>
      <c r="U118" s="233" t="str" cm="1">
        <f t="array" ref="U118">IF(INDEX(Dropdown!$A$1:$F$1002,$P118+COLUMN(T118) - COLUMN($P118),2)=$F118,INDEX(Dropdown!$A$1:$F$1002,$P118+COLUMN(T118) - COLUMN($P118),5),"")</f>
        <v/>
      </c>
      <c r="V118" s="233" t="str" cm="1">
        <f t="array" ref="V118">IF(INDEX(Dropdown!$A$1:$F$1002,$P118+COLUMN(U118) - COLUMN($P118),2)=$F118,INDEX(Dropdown!$A$1:$F$1002,$P118+COLUMN(U118) - COLUMN($P118),5),"")</f>
        <v/>
      </c>
      <c r="W118" s="233" t="str" cm="1">
        <f t="array" ref="W118">IF(INDEX(Dropdown!$A$1:$F$1002,$P118+COLUMN(V118) - COLUMN($P118),2)=$F118,INDEX(Dropdown!$A$1:$F$1002,$P118+COLUMN(V118) - COLUMN($P118),5),"")</f>
        <v/>
      </c>
      <c r="X118" s="233" t="str" cm="1">
        <f t="array" ref="X118">IF(INDEX(Dropdown!$A$1:$F$1002,$P118+COLUMN(W118) - COLUMN($P118),2)=$F118,INDEX(Dropdown!$A$1:$F$1002,$P118+COLUMN(W118) - COLUMN($P118),5),"")</f>
        <v/>
      </c>
      <c r="Y118" s="233"/>
      <c r="Z118" s="233">
        <v>1</v>
      </c>
    </row>
    <row r="119" spans="1:26" ht="70.150000000000006" customHeight="1">
      <c r="A119" s="233" t="s">
        <v>84</v>
      </c>
      <c r="B119" s="234" t="s">
        <v>790</v>
      </c>
      <c r="C119" s="234" t="s">
        <v>791</v>
      </c>
      <c r="D119" s="233">
        <v>13</v>
      </c>
      <c r="E119" s="233" t="str">
        <f t="shared" si="3"/>
        <v>Animal Welfare13</v>
      </c>
      <c r="F119" s="234" t="s">
        <v>813</v>
      </c>
      <c r="G119" s="234" t="s">
        <v>814</v>
      </c>
      <c r="H119" s="234" t="s">
        <v>815</v>
      </c>
      <c r="I119" s="234" t="s">
        <v>816</v>
      </c>
      <c r="J119" s="243" t="s">
        <v>2552</v>
      </c>
      <c r="K119" s="234" t="s">
        <v>2553</v>
      </c>
      <c r="L119" s="234" t="s">
        <v>817</v>
      </c>
      <c r="M119" s="234" t="s">
        <v>818</v>
      </c>
      <c r="N119" s="234" t="s">
        <v>819</v>
      </c>
      <c r="O119" s="233"/>
      <c r="P119" s="233">
        <f>MATCH(F119,Dropdown!$B$1:$B$495,0)</f>
        <v>205</v>
      </c>
      <c r="Q119" s="233" t="str" cm="1">
        <f t="array" ref="Q119">IF(INDEX(Dropdown!$A$1:$F$1002,$P119+COLUMN(P119) - COLUMN($P119),2)=$F119,INDEX(Dropdown!$A$1:$F$1002,$P119+COLUMN(P119) - COLUMN($P119),5),"")</f>
        <v>≤5%</v>
      </c>
      <c r="R119" s="233" t="str" cm="1">
        <f t="array" ref="R119">IF(INDEX(Dropdown!$A$1:$F$1002,$P119+COLUMN(Q119) - COLUMN($P119),2)=$F119,INDEX(Dropdown!$A$1:$F$1002,$P119+COLUMN(Q119) - COLUMN($P119),5),"")</f>
        <v>6-10%</v>
      </c>
      <c r="S119" s="233" t="str" cm="1">
        <f t="array" ref="S119">IF(INDEX(Dropdown!$A$1:$F$1002,$P119+COLUMN(R119) - COLUMN($P119),2)=$F119,INDEX(Dropdown!$A$1:$F$1002,$P119+COLUMN(R119) - COLUMN($P119),5),"")</f>
        <v>&gt;10%</v>
      </c>
      <c r="T119" s="233" t="str" cm="1">
        <f t="array" ref="T119">IF(INDEX(Dropdown!$A$1:$F$1002,$P119+COLUMN(S119) - COLUMN($P119),2)=$F119,INDEX(Dropdown!$A$1:$F$1002,$P119+COLUMN(S119) - COLUMN($P119),5),"")</f>
        <v>N/A</v>
      </c>
      <c r="U119" s="233" t="str" cm="1">
        <f t="array" ref="U119">IF(INDEX(Dropdown!$A$1:$F$1002,$P119+COLUMN(T119) - COLUMN($P119),2)=$F119,INDEX(Dropdown!$A$1:$F$1002,$P119+COLUMN(T119) - COLUMN($P119),5),"")</f>
        <v/>
      </c>
      <c r="V119" s="233" t="str" cm="1">
        <f t="array" ref="V119">IF(INDEX(Dropdown!$A$1:$F$1002,$P119+COLUMN(U119) - COLUMN($P119),2)=$F119,INDEX(Dropdown!$A$1:$F$1002,$P119+COLUMN(U119) - COLUMN($P119),5),"")</f>
        <v/>
      </c>
      <c r="W119" s="233" t="str" cm="1">
        <f t="array" ref="W119">IF(INDEX(Dropdown!$A$1:$F$1002,$P119+COLUMN(V119) - COLUMN($P119),2)=$F119,INDEX(Dropdown!$A$1:$F$1002,$P119+COLUMN(V119) - COLUMN($P119),5),"")</f>
        <v/>
      </c>
      <c r="X119" s="233" t="str" cm="1">
        <f t="array" ref="X119">IF(INDEX(Dropdown!$A$1:$F$1002,$P119+COLUMN(W119) - COLUMN($P119),2)=$F119,INDEX(Dropdown!$A$1:$F$1002,$P119+COLUMN(W119) - COLUMN($P119),5),"")</f>
        <v/>
      </c>
      <c r="Y119" s="233"/>
      <c r="Z119" s="233">
        <v>1</v>
      </c>
    </row>
    <row r="120" spans="1:26" ht="70.150000000000006" customHeight="1">
      <c r="A120" s="233" t="s">
        <v>84</v>
      </c>
      <c r="B120" s="234" t="s">
        <v>790</v>
      </c>
      <c r="C120" s="234" t="s">
        <v>820</v>
      </c>
      <c r="D120" s="233">
        <v>14</v>
      </c>
      <c r="E120" s="233" t="str">
        <f t="shared" ref="E120:E126" si="4">A120&amp;D120</f>
        <v>Animal Welfare14</v>
      </c>
      <c r="F120" s="234" t="s">
        <v>821</v>
      </c>
      <c r="G120" s="234" t="s">
        <v>822</v>
      </c>
      <c r="H120" s="234" t="s">
        <v>823</v>
      </c>
      <c r="I120" s="234" t="s">
        <v>2554</v>
      </c>
      <c r="J120" s="243" t="s">
        <v>2555</v>
      </c>
      <c r="K120" s="234" t="s">
        <v>824</v>
      </c>
      <c r="L120" s="234" t="s">
        <v>825</v>
      </c>
      <c r="M120" s="234" t="s">
        <v>826</v>
      </c>
      <c r="N120" s="234" t="s">
        <v>827</v>
      </c>
      <c r="O120" s="233"/>
      <c r="P120" s="233">
        <f>MATCH(F120,Dropdown!$B$1:$B$495,0)</f>
        <v>209</v>
      </c>
      <c r="Q120" s="233" t="str" cm="1">
        <f t="array" ref="Q120">IF(INDEX(Dropdown!$A$1:$F$1002,$P120+COLUMN(P120) - COLUMN($P120),2)=$F120,INDEX(Dropdown!$A$1:$F$1002,$P120+COLUMN(P120) - COLUMN($P120),5),"")</f>
        <v>Immediately upon visual detection</v>
      </c>
      <c r="R120" s="233" t="str" cm="1">
        <f t="array" ref="R120">IF(INDEX(Dropdown!$A$1:$F$1002,$P120+COLUMN(Q120) - COLUMN($P120),2)=$F120,INDEX(Dropdown!$A$1:$F$1002,$P120+COLUMN(Q120) - COLUMN($P120),5),"")</f>
        <v>Within 6 hours after visual detection</v>
      </c>
      <c r="S120" s="233" t="str" cm="1">
        <f t="array" ref="S120">IF(INDEX(Dropdown!$A$1:$F$1002,$P120+COLUMN(R120) - COLUMN($P120),2)=$F120,INDEX(Dropdown!$A$1:$F$1002,$P120+COLUMN(R120) - COLUMN($P120),5),"")</f>
        <v>Later than 6 hours after visual detection</v>
      </c>
      <c r="T120" s="233" t="str" cm="1">
        <f t="array" ref="T120">IF(INDEX(Dropdown!$A$1:$F$1002,$P120+COLUMN(S120) - COLUMN($P120),2)=$F120,INDEX(Dropdown!$A$1:$F$1002,$P120+COLUMN(S120) - COLUMN($P120),5),"")</f>
        <v/>
      </c>
      <c r="U120" s="233" t="str" cm="1">
        <f t="array" ref="U120">IF(INDEX(Dropdown!$A$1:$F$1002,$P120+COLUMN(T120) - COLUMN($P120),2)=$F120,INDEX(Dropdown!$A$1:$F$1002,$P120+COLUMN(T120) - COLUMN($P120),5),"")</f>
        <v/>
      </c>
      <c r="V120" s="233" t="str" cm="1">
        <f t="array" ref="V120">IF(INDEX(Dropdown!$A$1:$F$1002,$P120+COLUMN(U120) - COLUMN($P120),2)=$F120,INDEX(Dropdown!$A$1:$F$1002,$P120+COLUMN(U120) - COLUMN($P120),5),"")</f>
        <v/>
      </c>
      <c r="W120" s="233" t="str" cm="1">
        <f t="array" ref="W120">IF(INDEX(Dropdown!$A$1:$F$1002,$P120+COLUMN(V120) - COLUMN($P120),2)=$F120,INDEX(Dropdown!$A$1:$F$1002,$P120+COLUMN(V120) - COLUMN($P120),5),"")</f>
        <v/>
      </c>
      <c r="X120" s="233" t="str" cm="1">
        <f t="array" ref="X120">IF(INDEX(Dropdown!$A$1:$F$1002,$P120+COLUMN(W120) - COLUMN($P120),2)=$F120,INDEX(Dropdown!$A$1:$F$1002,$P120+COLUMN(W120) - COLUMN($P120),5),"")</f>
        <v/>
      </c>
      <c r="Y120" s="233"/>
      <c r="Z120" s="233">
        <v>1</v>
      </c>
    </row>
    <row r="121" spans="1:26" ht="70.150000000000006" customHeight="1">
      <c r="A121" s="233" t="s">
        <v>84</v>
      </c>
      <c r="B121" s="234" t="s">
        <v>790</v>
      </c>
      <c r="C121" s="234" t="s">
        <v>820</v>
      </c>
      <c r="D121" s="233">
        <v>15</v>
      </c>
      <c r="E121" s="233" t="str">
        <f t="shared" si="4"/>
        <v>Animal Welfare15</v>
      </c>
      <c r="F121" s="234" t="s">
        <v>828</v>
      </c>
      <c r="G121" s="234" t="s">
        <v>829</v>
      </c>
      <c r="H121" s="234" t="s">
        <v>2245</v>
      </c>
      <c r="I121" s="234" t="s">
        <v>2556</v>
      </c>
      <c r="J121" s="243" t="s">
        <v>838</v>
      </c>
      <c r="K121" s="234" t="s">
        <v>2557</v>
      </c>
      <c r="L121" s="234" t="s">
        <v>830</v>
      </c>
      <c r="M121" s="234" t="s">
        <v>831</v>
      </c>
      <c r="N121" s="234" t="s">
        <v>832</v>
      </c>
      <c r="O121" s="233"/>
      <c r="P121" s="233">
        <f>MATCH(F121,Dropdown!$B$1:$B$495,0)</f>
        <v>212</v>
      </c>
      <c r="Q121" s="233" t="str" cm="1">
        <f t="array" ref="Q121">IF(INDEX(Dropdown!$A$1:$F$1002,$P121+COLUMN(P121) - COLUMN($P121),2)=$F121,INDEX(Dropdown!$A$1:$F$1002,$P121+COLUMN(P121) - COLUMN($P121),5),"")</f>
        <v>At least once a day</v>
      </c>
      <c r="R121" s="233" t="str" cm="1">
        <f t="array" ref="R121">IF(INDEX(Dropdown!$A$1:$F$1002,$P121+COLUMN(Q121) - COLUMN($P121),2)=$F121,INDEX(Dropdown!$A$1:$F$1002,$P121+COLUMN(Q121) - COLUMN($P121),5),"")</f>
        <v>Once every two days</v>
      </c>
      <c r="S121" s="233" t="str" cm="1">
        <f t="array" ref="S121">IF(INDEX(Dropdown!$A$1:$F$1002,$P121+COLUMN(R121) - COLUMN($P121),2)=$F121,INDEX(Dropdown!$A$1:$F$1002,$P121+COLUMN(R121) - COLUMN($P121),5),"")</f>
        <v>Less than every two days</v>
      </c>
      <c r="T121" s="233" t="str" cm="1">
        <f t="array" ref="T121">IF(INDEX(Dropdown!$A$1:$F$1002,$P121+COLUMN(S121) - COLUMN($P121),2)=$F121,INDEX(Dropdown!$A$1:$F$1002,$P121+COLUMN(S121) - COLUMN($P121),5),"")</f>
        <v>N/A</v>
      </c>
      <c r="U121" s="233" t="str" cm="1">
        <f t="array" ref="U121">IF(INDEX(Dropdown!$A$1:$F$1002,$P121+COLUMN(T121) - COLUMN($P121),2)=$F121,INDEX(Dropdown!$A$1:$F$1002,$P121+COLUMN(T121) - COLUMN($P121),5),"")</f>
        <v/>
      </c>
      <c r="V121" s="233" t="str" cm="1">
        <f t="array" ref="V121">IF(INDEX(Dropdown!$A$1:$F$1002,$P121+COLUMN(U121) - COLUMN($P121),2)=$F121,INDEX(Dropdown!$A$1:$F$1002,$P121+COLUMN(U121) - COLUMN($P121),5),"")</f>
        <v/>
      </c>
      <c r="W121" s="233" t="str" cm="1">
        <f t="array" ref="W121">IF(INDEX(Dropdown!$A$1:$F$1002,$P121+COLUMN(V121) - COLUMN($P121),2)=$F121,INDEX(Dropdown!$A$1:$F$1002,$P121+COLUMN(V121) - COLUMN($P121),5),"")</f>
        <v/>
      </c>
      <c r="X121" s="233" t="str" cm="1">
        <f t="array" ref="X121">IF(INDEX(Dropdown!$A$1:$F$1002,$P121+COLUMN(W121) - COLUMN($P121),2)=$F121,INDEX(Dropdown!$A$1:$F$1002,$P121+COLUMN(W121) - COLUMN($P121),5),"")</f>
        <v/>
      </c>
      <c r="Y121" s="233"/>
      <c r="Z121" s="233">
        <v>1</v>
      </c>
    </row>
    <row r="122" spans="1:26" ht="70.150000000000006" customHeight="1">
      <c r="A122" s="233" t="s">
        <v>84</v>
      </c>
      <c r="B122" s="234" t="s">
        <v>833</v>
      </c>
      <c r="C122" s="234" t="s">
        <v>834</v>
      </c>
      <c r="D122" s="233">
        <v>16</v>
      </c>
      <c r="E122" s="233" t="str">
        <f t="shared" si="4"/>
        <v>Animal Welfare16</v>
      </c>
      <c r="F122" s="234" t="s">
        <v>766</v>
      </c>
      <c r="G122" s="234" t="s">
        <v>835</v>
      </c>
      <c r="H122" s="234" t="s">
        <v>836</v>
      </c>
      <c r="I122" s="234" t="s">
        <v>837</v>
      </c>
      <c r="J122" s="243" t="s">
        <v>2558</v>
      </c>
      <c r="K122" s="234" t="s">
        <v>2559</v>
      </c>
      <c r="L122" s="234" t="s">
        <v>839</v>
      </c>
      <c r="M122" s="234" t="s">
        <v>840</v>
      </c>
      <c r="N122" s="234" t="s">
        <v>841</v>
      </c>
      <c r="O122" s="233"/>
      <c r="P122" s="233">
        <f>MATCH(F122,Dropdown!$B$1:$B$495,0)</f>
        <v>216</v>
      </c>
      <c r="Q122" s="233" t="str" cm="1">
        <f t="array" ref="Q122">IF(INDEX(Dropdown!$A$1:$F$1002,$P122+COLUMN(P122) - COLUMN($P122),2)=$F122,INDEX(Dropdown!$A$1:$F$1002,$P122+COLUMN(P122) - COLUMN($P122),5),"")</f>
        <v>Yes</v>
      </c>
      <c r="R122" s="233" t="str" cm="1">
        <f t="array" ref="R122">IF(INDEX(Dropdown!$A$1:$F$1002,$P122+COLUMN(Q122) - COLUMN($P122),2)=$F122,INDEX(Dropdown!$A$1:$F$1002,$P122+COLUMN(Q122) - COLUMN($P122),5),"")</f>
        <v>No</v>
      </c>
      <c r="S122" s="233" t="str" cm="1">
        <f t="array" ref="S122">IF(INDEX(Dropdown!$A$1:$F$1002,$P122+COLUMN(R122) - COLUMN($P122),2)=$F122,INDEX(Dropdown!$A$1:$F$1002,$P122+COLUMN(R122) - COLUMN($P122),5),"")</f>
        <v/>
      </c>
      <c r="T122" s="233" t="str" cm="1">
        <f t="array" ref="T122">IF(INDEX(Dropdown!$A$1:$F$1002,$P122+COLUMN(S122) - COLUMN($P122),2)=$F122,INDEX(Dropdown!$A$1:$F$1002,$P122+COLUMN(S122) - COLUMN($P122),5),"")</f>
        <v/>
      </c>
      <c r="U122" s="233" t="str" cm="1">
        <f t="array" ref="U122">IF(INDEX(Dropdown!$A$1:$F$1002,$P122+COLUMN(T122) - COLUMN($P122),2)=$F122,INDEX(Dropdown!$A$1:$F$1002,$P122+COLUMN(T122) - COLUMN($P122),5),"")</f>
        <v/>
      </c>
      <c r="V122" s="233" t="str" cm="1">
        <f t="array" ref="V122">IF(INDEX(Dropdown!$A$1:$F$1002,$P122+COLUMN(U122) - COLUMN($P122),2)=$F122,INDEX(Dropdown!$A$1:$F$1002,$P122+COLUMN(U122) - COLUMN($P122),5),"")</f>
        <v/>
      </c>
      <c r="W122" s="233" t="str" cm="1">
        <f t="array" ref="W122">IF(INDEX(Dropdown!$A$1:$F$1002,$P122+COLUMN(V122) - COLUMN($P122),2)=$F122,INDEX(Dropdown!$A$1:$F$1002,$P122+COLUMN(V122) - COLUMN($P122),5),"")</f>
        <v/>
      </c>
      <c r="X122" s="233" t="str" cm="1">
        <f t="array" ref="X122">IF(INDEX(Dropdown!$A$1:$F$1002,$P122+COLUMN(W122) - COLUMN($P122),2)=$F122,INDEX(Dropdown!$A$1:$F$1002,$P122+COLUMN(W122) - COLUMN($P122),5),"")</f>
        <v/>
      </c>
      <c r="Y122" s="233"/>
      <c r="Z122" s="233">
        <v>1</v>
      </c>
    </row>
    <row r="123" spans="1:26" ht="70.150000000000006" customHeight="1">
      <c r="A123" s="233" t="s">
        <v>84</v>
      </c>
      <c r="B123" s="234" t="s">
        <v>842</v>
      </c>
      <c r="C123" s="234" t="s">
        <v>843</v>
      </c>
      <c r="D123" s="233">
        <v>17</v>
      </c>
      <c r="E123" s="233" t="str">
        <f t="shared" si="4"/>
        <v>Animal Welfare17</v>
      </c>
      <c r="F123" s="234" t="s">
        <v>844</v>
      </c>
      <c r="G123" s="234" t="s">
        <v>845</v>
      </c>
      <c r="H123" s="234" t="s">
        <v>846</v>
      </c>
      <c r="I123" s="234" t="s">
        <v>847</v>
      </c>
      <c r="J123" s="243" t="s">
        <v>2560</v>
      </c>
      <c r="K123" s="234" t="s">
        <v>2561</v>
      </c>
      <c r="L123" s="234" t="s">
        <v>848</v>
      </c>
      <c r="M123" s="234" t="s">
        <v>849</v>
      </c>
      <c r="N123" s="234" t="s">
        <v>850</v>
      </c>
      <c r="O123" s="233"/>
      <c r="P123" s="233">
        <f>MATCH(F123,Dropdown!$B$1:$B$495,0)</f>
        <v>218</v>
      </c>
      <c r="Q123" s="233" t="str" cm="1">
        <f t="array" ref="Q123">IF(INDEX(Dropdown!$A$1:$F$1002,$P123+COLUMN(P123) - COLUMN($P123),2)=$F123,INDEX(Dropdown!$A$1:$F$1002,$P123+COLUMN(P123) - COLUMN($P123),5),"")</f>
        <v>Yes</v>
      </c>
      <c r="R123" s="233" t="str" cm="1">
        <f t="array" ref="R123">IF(INDEX(Dropdown!$A$1:$F$1002,$P123+COLUMN(Q123) - COLUMN($P123),2)=$F123,INDEX(Dropdown!$A$1:$F$1002,$P123+COLUMN(Q123) - COLUMN($P123),5),"")</f>
        <v>No, colostrum feeding within 3 hours is not systematically checked</v>
      </c>
      <c r="S123" s="233" t="str" cm="1">
        <f t="array" ref="S123">IF(INDEX(Dropdown!$A$1:$F$1002,$P123+COLUMN(R123) - COLUMN($P123),2)=$F123,INDEX(Dropdown!$A$1:$F$1002,$P123+COLUMN(R123) - COLUMN($P123),5),"")</f>
        <v>N/A</v>
      </c>
      <c r="T123" s="233" t="str" cm="1">
        <f t="array" ref="T123">IF(INDEX(Dropdown!$A$1:$F$1002,$P123+COLUMN(S123) - COLUMN($P123),2)=$F123,INDEX(Dropdown!$A$1:$F$1002,$P123+COLUMN(S123) - COLUMN($P123),5),"")</f>
        <v/>
      </c>
      <c r="U123" s="233" t="str" cm="1">
        <f t="array" ref="U123">IF(INDEX(Dropdown!$A$1:$F$1002,$P123+COLUMN(T123) - COLUMN($P123),2)=$F123,INDEX(Dropdown!$A$1:$F$1002,$P123+COLUMN(T123) - COLUMN($P123),5),"")</f>
        <v/>
      </c>
      <c r="V123" s="233" t="str" cm="1">
        <f t="array" ref="V123">IF(INDEX(Dropdown!$A$1:$F$1002,$P123+COLUMN(U123) - COLUMN($P123),2)=$F123,INDEX(Dropdown!$A$1:$F$1002,$P123+COLUMN(U123) - COLUMN($P123),5),"")</f>
        <v/>
      </c>
      <c r="W123" s="233" t="str" cm="1">
        <f t="array" ref="W123">IF(INDEX(Dropdown!$A$1:$F$1002,$P123+COLUMN(V123) - COLUMN($P123),2)=$F123,INDEX(Dropdown!$A$1:$F$1002,$P123+COLUMN(V123) - COLUMN($P123),5),"")</f>
        <v/>
      </c>
      <c r="X123" s="233" t="str" cm="1">
        <f t="array" ref="X123">IF(INDEX(Dropdown!$A$1:$F$1002,$P123+COLUMN(W123) - COLUMN($P123),2)=$F123,INDEX(Dropdown!$A$1:$F$1002,$P123+COLUMN(W123) - COLUMN($P123),5),"")</f>
        <v/>
      </c>
      <c r="Y123" s="233"/>
      <c r="Z123" s="233">
        <v>1</v>
      </c>
    </row>
    <row r="124" spans="1:26" ht="70.150000000000006" customHeight="1">
      <c r="A124" s="233" t="s">
        <v>84</v>
      </c>
      <c r="B124" s="234" t="s">
        <v>842</v>
      </c>
      <c r="C124" s="234" t="s">
        <v>843</v>
      </c>
      <c r="D124" s="233">
        <v>18</v>
      </c>
      <c r="E124" s="233" t="str">
        <f t="shared" si="4"/>
        <v>Animal Welfare18</v>
      </c>
      <c r="F124" s="234" t="s">
        <v>851</v>
      </c>
      <c r="G124" s="234" t="s">
        <v>2654</v>
      </c>
      <c r="H124" s="234" t="s">
        <v>2663</v>
      </c>
      <c r="I124" s="234" t="s">
        <v>852</v>
      </c>
      <c r="J124" s="243" t="s">
        <v>2562</v>
      </c>
      <c r="K124" s="234" t="s">
        <v>2563</v>
      </c>
      <c r="L124" s="234" t="s">
        <v>2655</v>
      </c>
      <c r="M124" s="234" t="s">
        <v>2656</v>
      </c>
      <c r="N124" s="234" t="s">
        <v>2564</v>
      </c>
      <c r="O124" s="233"/>
      <c r="P124" s="233">
        <f>MATCH(F124,Dropdown!$B$1:$B$495,0)</f>
        <v>221</v>
      </c>
      <c r="Q124" s="233" t="str" cm="1">
        <f t="array" ref="Q124">IF(INDEX(Dropdown!$A$1:$F$1002,$P124+COLUMN(P124) - COLUMN($P124),2)=$F124,INDEX(Dropdown!$A$1:$F$1002,$P124+COLUMN(P124) - COLUMN($P124),5),"")</f>
        <v>Yes, &gt;22% on the brix refractometer</v>
      </c>
      <c r="R124" s="233" t="str" cm="1">
        <f t="array" ref="R124">IF(INDEX(Dropdown!$A$1:$F$1002,$P124+COLUMN(Q124) - COLUMN($P124),2)=$F124,INDEX(Dropdown!$A$1:$F$1002,$P124+COLUMN(Q124) - COLUMN($P124),5),"")</f>
        <v>Yes, checked with another kind of measurement</v>
      </c>
      <c r="S124" s="233" t="str" cm="1">
        <f t="array" ref="S124">IF(INDEX(Dropdown!$A$1:$F$1002,$P124+COLUMN(R124) - COLUMN($P124),2)=$F124,INDEX(Dropdown!$A$1:$F$1002,$P124+COLUMN(R124) - COLUMN($P124),5),"")</f>
        <v>No measurement or bad quality according to the measurements</v>
      </c>
      <c r="T124" s="233" t="str" cm="1">
        <f t="array" ref="T124">IF(INDEX(Dropdown!$A$1:$F$1002,$P124+COLUMN(S124) - COLUMN($P124),2)=$F124,INDEX(Dropdown!$A$1:$F$1002,$P124+COLUMN(S124) - COLUMN($P124),5),"")</f>
        <v>N/A</v>
      </c>
      <c r="U124" s="233" t="str" cm="1">
        <f t="array" ref="U124">IF(INDEX(Dropdown!$A$1:$F$1002,$P124+COLUMN(T124) - COLUMN($P124),2)=$F124,INDEX(Dropdown!$A$1:$F$1002,$P124+COLUMN(T124) - COLUMN($P124),5),"")</f>
        <v/>
      </c>
      <c r="V124" s="233" t="str" cm="1">
        <f t="array" ref="V124">IF(INDEX(Dropdown!$A$1:$F$1002,$P124+COLUMN(U124) - COLUMN($P124),2)=$F124,INDEX(Dropdown!$A$1:$F$1002,$P124+COLUMN(U124) - COLUMN($P124),5),"")</f>
        <v/>
      </c>
      <c r="W124" s="233" t="str" cm="1">
        <f t="array" ref="W124">IF(INDEX(Dropdown!$A$1:$F$1002,$P124+COLUMN(V124) - COLUMN($P124),2)=$F124,INDEX(Dropdown!$A$1:$F$1002,$P124+COLUMN(V124) - COLUMN($P124),5),"")</f>
        <v/>
      </c>
      <c r="X124" s="233" t="str" cm="1">
        <f t="array" ref="X124">IF(INDEX(Dropdown!$A$1:$F$1002,$P124+COLUMN(W124) - COLUMN($P124),2)=$F124,INDEX(Dropdown!$A$1:$F$1002,$P124+COLUMN(W124) - COLUMN($P124),5),"")</f>
        <v/>
      </c>
      <c r="Y124" s="233"/>
      <c r="Z124" s="233">
        <v>1</v>
      </c>
    </row>
    <row r="125" spans="1:26" ht="70.150000000000006" customHeight="1">
      <c r="A125" s="233" t="s">
        <v>84</v>
      </c>
      <c r="B125" s="234" t="s">
        <v>842</v>
      </c>
      <c r="C125" s="234" t="s">
        <v>843</v>
      </c>
      <c r="D125" s="233">
        <v>19</v>
      </c>
      <c r="E125" s="233" t="str">
        <f t="shared" si="4"/>
        <v>Animal Welfare19</v>
      </c>
      <c r="F125" s="234" t="s">
        <v>853</v>
      </c>
      <c r="G125" s="234" t="s">
        <v>854</v>
      </c>
      <c r="H125" s="234" t="s">
        <v>855</v>
      </c>
      <c r="I125" s="234" t="s">
        <v>856</v>
      </c>
      <c r="J125" s="243" t="s">
        <v>2565</v>
      </c>
      <c r="K125" s="234" t="s">
        <v>2566</v>
      </c>
      <c r="L125" s="234" t="s">
        <v>857</v>
      </c>
      <c r="M125" s="234" t="s">
        <v>858</v>
      </c>
      <c r="N125" s="234" t="s">
        <v>859</v>
      </c>
      <c r="O125" s="233"/>
      <c r="P125" s="233">
        <f>MATCH(F125,Dropdown!$B$1:$B$495,0)</f>
        <v>225</v>
      </c>
      <c r="Q125" s="233" t="str" cm="1">
        <f t="array" ref="Q125">IF(INDEX(Dropdown!$A$1:$F$1002,$P125+COLUMN(P125) - COLUMN($P125),2)=$F125,INDEX(Dropdown!$A$1:$F$1002,$P125+COLUMN(P125) - COLUMN($P125),5),"")</f>
        <v>Yes, more than 30 animals incl. young stock and older cattle share the same air space</v>
      </c>
      <c r="R125" s="233" t="str" cm="1">
        <f t="array" ref="R125">IF(INDEX(Dropdown!$A$1:$F$1002,$P125+COLUMN(Q125) - COLUMN($P125),2)=$F125,INDEX(Dropdown!$A$1:$F$1002,$P125+COLUMN(Q125) - COLUMN($P125),5),"")</f>
        <v>Yes, but not more than 30 animals incl. young stock and older cattle share the same air space</v>
      </c>
      <c r="S125" s="233" t="str" cm="1">
        <f t="array" ref="S125">IF(INDEX(Dropdown!$A$1:$F$1002,$P125+COLUMN(R125) - COLUMN($P125),2)=$F125,INDEX(Dropdown!$A$1:$F$1002,$P125+COLUMN(R125) - COLUMN($P125),5),"")</f>
        <v>No, young stock is kept up to 30 animals together and they do not share the same air space with older cattle</v>
      </c>
      <c r="T125" s="233" t="str" cm="1">
        <f t="array" ref="T125">IF(INDEX(Dropdown!$A$1:$F$1002,$P125+COLUMN(S125) - COLUMN($P125),2)=$F125,INDEX(Dropdown!$A$1:$F$1002,$P125+COLUMN(S125) - COLUMN($P125),5),"")</f>
        <v>N/A</v>
      </c>
      <c r="U125" s="233" t="str" cm="1">
        <f t="array" ref="U125">IF(INDEX(Dropdown!$A$1:$F$1002,$P125+COLUMN(T125) - COLUMN($P125),2)=$F125,INDEX(Dropdown!$A$1:$F$1002,$P125+COLUMN(T125) - COLUMN($P125),5),"")</f>
        <v/>
      </c>
      <c r="V125" s="233" t="str" cm="1">
        <f t="array" ref="V125">IF(INDEX(Dropdown!$A$1:$F$1002,$P125+COLUMN(U125) - COLUMN($P125),2)=$F125,INDEX(Dropdown!$A$1:$F$1002,$P125+COLUMN(U125) - COLUMN($P125),5),"")</f>
        <v/>
      </c>
      <c r="W125" s="233" t="str" cm="1">
        <f t="array" ref="W125">IF(INDEX(Dropdown!$A$1:$F$1002,$P125+COLUMN(V125) - COLUMN($P125),2)=$F125,INDEX(Dropdown!$A$1:$F$1002,$P125+COLUMN(V125) - COLUMN($P125),5),"")</f>
        <v/>
      </c>
      <c r="X125" s="233" t="str" cm="1">
        <f t="array" ref="X125">IF(INDEX(Dropdown!$A$1:$F$1002,$P125+COLUMN(W125) - COLUMN($P125),2)=$F125,INDEX(Dropdown!$A$1:$F$1002,$P125+COLUMN(W125) - COLUMN($P125),5),"")</f>
        <v/>
      </c>
      <c r="Y125" s="233"/>
      <c r="Z125" s="233">
        <v>1</v>
      </c>
    </row>
    <row r="126" spans="1:26" ht="70.150000000000006" customHeight="1">
      <c r="A126" s="233" t="s">
        <v>84</v>
      </c>
      <c r="B126" s="234" t="s">
        <v>842</v>
      </c>
      <c r="C126" s="234" t="s">
        <v>843</v>
      </c>
      <c r="D126" s="233">
        <v>20</v>
      </c>
      <c r="E126" s="233" t="str">
        <f t="shared" si="4"/>
        <v>Animal Welfare20</v>
      </c>
      <c r="F126" s="234" t="s">
        <v>860</v>
      </c>
      <c r="G126" s="234" t="s">
        <v>2657</v>
      </c>
      <c r="H126" s="234" t="s">
        <v>2658</v>
      </c>
      <c r="I126" s="234" t="s">
        <v>2567</v>
      </c>
      <c r="J126" s="234"/>
      <c r="K126" s="234" t="s">
        <v>2568</v>
      </c>
      <c r="L126" s="234" t="s">
        <v>861</v>
      </c>
      <c r="M126" s="234" t="s">
        <v>2659</v>
      </c>
      <c r="N126" s="234" t="s">
        <v>2569</v>
      </c>
      <c r="O126" s="233"/>
      <c r="P126" s="233">
        <f>MATCH(F126,Dropdown!$B$1:$B$495,0)</f>
        <v>229</v>
      </c>
      <c r="Q126" s="233" t="str" cm="1">
        <f t="array" ref="Q126">IF(INDEX(Dropdown!$A$1:$F$1002,$P126+COLUMN(P126) - COLUMN($P126),2)=$F126,INDEX(Dropdown!$A$1:$F$1002,$P126+COLUMN(P126) - COLUMN($P126),5),"")</f>
        <v>2 m² or more</v>
      </c>
      <c r="R126" s="233" t="str" cm="1">
        <f t="array" ref="R126">IF(INDEX(Dropdown!$A$1:$F$1002,$P126+COLUMN(Q126) - COLUMN($P126),2)=$F126,INDEX(Dropdown!$A$1:$F$1002,$P126+COLUMN(Q126) - COLUMN($P126),5),"")</f>
        <v>1,5 - 2 m²</v>
      </c>
      <c r="S126" s="233" t="str" cm="1">
        <f t="array" ref="S126">IF(INDEX(Dropdown!$A$1:$F$1002,$P126+COLUMN(R126) - COLUMN($P126),2)=$F126,INDEX(Dropdown!$A$1:$F$1002,$P126+COLUMN(R126) - COLUMN($P126),5),"")</f>
        <v>&lt;1,5 m²</v>
      </c>
      <c r="T126" s="233" t="str" cm="1">
        <f t="array" ref="T126">IF(INDEX(Dropdown!$A$1:$F$1002,$P126+COLUMN(S126) - COLUMN($P126),2)=$F126,INDEX(Dropdown!$A$1:$F$1002,$P126+COLUMN(S126) - COLUMN($P126),5),"")</f>
        <v>NA</v>
      </c>
      <c r="U126" s="233" t="str" cm="1">
        <f t="array" ref="U126">IF(INDEX(Dropdown!$A$1:$F$1002,$P126+COLUMN(T126) - COLUMN($P126),2)=$F126,INDEX(Dropdown!$A$1:$F$1002,$P126+COLUMN(T126) - COLUMN($P126),5),"")</f>
        <v/>
      </c>
      <c r="V126" s="233" t="str" cm="1">
        <f t="array" ref="V126">IF(INDEX(Dropdown!$A$1:$F$1002,$P126+COLUMN(U126) - COLUMN($P126),2)=$F126,INDEX(Dropdown!$A$1:$F$1002,$P126+COLUMN(U126) - COLUMN($P126),5),"")</f>
        <v/>
      </c>
      <c r="W126" s="233" t="str" cm="1">
        <f t="array" ref="W126">IF(INDEX(Dropdown!$A$1:$F$1002,$P126+COLUMN(V126) - COLUMN($P126),2)=$F126,INDEX(Dropdown!$A$1:$F$1002,$P126+COLUMN(V126) - COLUMN($P126),5),"")</f>
        <v/>
      </c>
      <c r="X126" s="233" t="str" cm="1">
        <f t="array" ref="X126">IF(INDEX(Dropdown!$A$1:$F$1002,$P126+COLUMN(W126) - COLUMN($P126),2)=$F126,INDEX(Dropdown!$A$1:$F$1002,$P126+COLUMN(W126) - COLUMN($P126),5),"")</f>
        <v/>
      </c>
      <c r="Y126" s="233"/>
      <c r="Z126" s="233">
        <v>1</v>
      </c>
    </row>
  </sheetData>
  <sheetProtection algorithmName="SHA-512" hashValue="uYFpSZBFwI3eA7WKSy7fzO1SAWAYKL6L+o1pVpfYAe4KgOYpwglDbWeh1medoxwptTym9aYEuXoQW2iR1hUUOA==" saltValue="ZT933HN9ry1iXhNL0AFkQw==" spinCount="100000" sheet="1" objects="1" scenarios="1"/>
  <phoneticPr fontId="2" type="noConversion"/>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D7E51-F5A6-4746-976D-70572F6AF758}">
  <dimension ref="A1:O263"/>
  <sheetViews>
    <sheetView zoomScale="70" zoomScaleNormal="70" workbookViewId="0">
      <pane ySplit="1" topLeftCell="A2" activePane="bottomLeft" state="frozen"/>
      <selection activeCell="H15" sqref="H15"/>
      <selection pane="bottomLeft" activeCell="G43" sqref="G43"/>
    </sheetView>
  </sheetViews>
  <sheetFormatPr defaultColWidth="11.54296875" defaultRowHeight="14"/>
  <cols>
    <col min="1" max="1" width="53" style="12" bestFit="1" customWidth="1"/>
    <col min="2" max="2" width="30.26953125" style="12" customWidth="1"/>
    <col min="3" max="4" width="9.54296875" style="12" customWidth="1"/>
    <col min="5" max="5" width="58.81640625" style="12" customWidth="1"/>
    <col min="6" max="6" width="19.1796875" style="12" customWidth="1"/>
    <col min="7" max="7" width="39.26953125" style="12" customWidth="1"/>
    <col min="8" max="8" width="30.7265625" style="12" customWidth="1"/>
    <col min="9" max="9" width="4.7265625" style="12" hidden="1" customWidth="1"/>
    <col min="10" max="10" width="24.7265625" style="12" bestFit="1" customWidth="1"/>
    <col min="11" max="11" width="20.7265625" style="12" customWidth="1"/>
    <col min="12" max="12" width="23.7265625" style="12" bestFit="1" customWidth="1"/>
    <col min="13" max="15" width="20.7265625" style="12" customWidth="1"/>
    <col min="16" max="16384" width="11.54296875" style="12"/>
  </cols>
  <sheetData>
    <row r="1" spans="1:15" s="32" customFormat="1" ht="18">
      <c r="A1" s="32" t="s">
        <v>862</v>
      </c>
      <c r="B1" s="32" t="s">
        <v>863</v>
      </c>
      <c r="C1" s="32" t="s">
        <v>25</v>
      </c>
      <c r="D1" s="32" t="s">
        <v>26</v>
      </c>
      <c r="E1" s="32" t="s">
        <v>864</v>
      </c>
      <c r="F1" s="32" t="s">
        <v>865</v>
      </c>
      <c r="G1" s="33" t="s">
        <v>866</v>
      </c>
      <c r="H1" s="33" t="s">
        <v>5</v>
      </c>
      <c r="I1" s="32" t="s">
        <v>4</v>
      </c>
      <c r="J1" s="33" t="s">
        <v>8</v>
      </c>
      <c r="K1" s="33" t="s">
        <v>10</v>
      </c>
      <c r="L1" s="33" t="s">
        <v>12</v>
      </c>
      <c r="M1" s="33" t="s">
        <v>14</v>
      </c>
      <c r="N1" s="33" t="s">
        <v>16</v>
      </c>
      <c r="O1" s="33" t="s">
        <v>18</v>
      </c>
    </row>
    <row r="2" spans="1:15" s="18" customFormat="1">
      <c r="A2" s="34" t="str">
        <f t="shared" ref="A2:A42" si="0">B2&amp;"_"&amp;E2</f>
        <v>legumes_sow_Yes</v>
      </c>
      <c r="B2" s="34" t="s">
        <v>867</v>
      </c>
      <c r="C2" s="34">
        <f>ROW(A2)</f>
        <v>2</v>
      </c>
      <c r="D2" s="34">
        <f>MATCH(VLOOKUP("Language",Config!$A$2:$B$19,2),$A$1:$Q$1,0)</f>
        <v>9</v>
      </c>
      <c r="E2" s="34" t="str" cm="1">
        <f t="array" ref="E2">IF(ISBLANK(INDEX($A$1:$Q$975,C2,D2)),G2, INDEX($A$1:$Q$975,C2,D2))</f>
        <v>Yes</v>
      </c>
      <c r="F2" s="34">
        <v>100</v>
      </c>
      <c r="G2" s="35" t="s">
        <v>35</v>
      </c>
      <c r="H2" s="36" t="s">
        <v>868</v>
      </c>
      <c r="I2" s="34"/>
      <c r="J2" s="36" t="s">
        <v>869</v>
      </c>
      <c r="K2" s="36" t="s">
        <v>870</v>
      </c>
      <c r="L2" s="36" t="s">
        <v>868</v>
      </c>
      <c r="M2" s="36" t="s">
        <v>871</v>
      </c>
      <c r="N2" s="36" t="s">
        <v>872</v>
      </c>
      <c r="O2" s="36" t="s">
        <v>868</v>
      </c>
    </row>
    <row r="3" spans="1:15" s="18" customFormat="1">
      <c r="A3" s="27" t="str">
        <f t="shared" si="0"/>
        <v>legumes_sow_No</v>
      </c>
      <c r="B3" s="27" t="s">
        <v>867</v>
      </c>
      <c r="C3" s="27">
        <f t="shared" ref="C3:C69" si="1">ROW(A3)</f>
        <v>3</v>
      </c>
      <c r="D3" s="27">
        <f>MATCH(VLOOKUP("Language",Config!$A$2:$B$19,2),$A$1:$Q$1,0)</f>
        <v>9</v>
      </c>
      <c r="E3" s="27" t="str" cm="1">
        <f t="array" ref="E3">IF(ISBLANK(INDEX($A$1:$Q$975,C3,D3)),G3, INDEX($A$1:$Q$975,C3,D3))</f>
        <v>No</v>
      </c>
      <c r="F3" s="27">
        <v>0</v>
      </c>
      <c r="G3" s="37" t="s">
        <v>39</v>
      </c>
      <c r="H3" s="28" t="s">
        <v>873</v>
      </c>
      <c r="I3" s="27"/>
      <c r="J3" s="28" t="s">
        <v>874</v>
      </c>
      <c r="K3" s="28" t="s">
        <v>39</v>
      </c>
      <c r="L3" s="28" t="s">
        <v>875</v>
      </c>
      <c r="M3" s="28" t="s">
        <v>876</v>
      </c>
      <c r="N3" s="28" t="s">
        <v>877</v>
      </c>
      <c r="O3" s="28" t="s">
        <v>878</v>
      </c>
    </row>
    <row r="4" spans="1:15" s="18" customFormat="1">
      <c r="A4" s="27" t="str">
        <f t="shared" si="0"/>
        <v>legumes_sow_N/A</v>
      </c>
      <c r="B4" s="27" t="s">
        <v>867</v>
      </c>
      <c r="C4" s="27">
        <f t="shared" si="1"/>
        <v>4</v>
      </c>
      <c r="D4" s="27">
        <f>MATCH(VLOOKUP("Language",Config!$A$2:$B$19,2),$A$1:$Q$1,0)</f>
        <v>9</v>
      </c>
      <c r="E4" s="27" t="str" cm="1">
        <f t="array" ref="E4">IF(ISBLANK(INDEX($A$1:$Q$975,C4,D4)),G4, INDEX($A$1:$Q$975,C4,D4))</f>
        <v>N/A</v>
      </c>
      <c r="F4" s="27" t="s">
        <v>879</v>
      </c>
      <c r="G4" s="37" t="s">
        <v>2254</v>
      </c>
      <c r="H4" s="28"/>
      <c r="I4" s="27"/>
      <c r="J4" s="28"/>
      <c r="K4" s="28"/>
      <c r="L4" s="28"/>
      <c r="M4" s="28"/>
      <c r="N4" s="28"/>
      <c r="O4" s="28"/>
    </row>
    <row r="5" spans="1:15" s="18" customFormat="1">
      <c r="A5" s="27" t="str">
        <f t="shared" si="0"/>
        <v>perc_legumes_&gt; 30%</v>
      </c>
      <c r="B5" s="27" t="s">
        <v>124</v>
      </c>
      <c r="C5" s="27">
        <f t="shared" si="1"/>
        <v>5</v>
      </c>
      <c r="D5" s="27">
        <f>MATCH(VLOOKUP("Language",Config!$A$2:$B$19,2),$A$1:$Q$1,0)</f>
        <v>9</v>
      </c>
      <c r="E5" s="27" t="str" cm="1">
        <f t="array" ref="E5">IF(ISBLANK(INDEX($A$1:$Q$975,C5,D5)),G5, INDEX($A$1:$Q$975,C5,D5))</f>
        <v>&gt; 30%</v>
      </c>
      <c r="F5" s="27">
        <v>100</v>
      </c>
      <c r="G5" s="37" t="s">
        <v>880</v>
      </c>
      <c r="H5" s="28"/>
      <c r="I5" s="27"/>
      <c r="J5" s="28"/>
      <c r="K5" s="28"/>
      <c r="L5" s="28"/>
      <c r="M5" s="28"/>
      <c r="N5" s="28"/>
      <c r="O5" s="28"/>
    </row>
    <row r="6" spans="1:15" s="18" customFormat="1">
      <c r="A6" s="27" t="str">
        <f t="shared" si="0"/>
        <v>perc_legumes_20-30%</v>
      </c>
      <c r="B6" s="27" t="s">
        <v>124</v>
      </c>
      <c r="C6" s="27">
        <f t="shared" si="1"/>
        <v>6</v>
      </c>
      <c r="D6" s="27">
        <f>MATCH(VLOOKUP("Language",Config!$A$2:$B$19,2),$A$1:$Q$1,0)</f>
        <v>9</v>
      </c>
      <c r="E6" s="27" t="str" cm="1">
        <f t="array" ref="E6">IF(ISBLANK(INDEX($A$1:$Q$975,C6,D6)),G6, INDEX($A$1:$Q$975,C6,D6))</f>
        <v>20-30%</v>
      </c>
      <c r="F6" s="27">
        <v>75</v>
      </c>
      <c r="G6" s="37" t="s">
        <v>37</v>
      </c>
      <c r="H6" s="28"/>
      <c r="I6" s="27"/>
      <c r="J6" s="28"/>
      <c r="K6" s="28"/>
      <c r="L6" s="28"/>
      <c r="M6" s="28"/>
      <c r="N6" s="28"/>
      <c r="O6" s="28"/>
    </row>
    <row r="7" spans="1:15" s="18" customFormat="1">
      <c r="A7" s="27" t="str">
        <f t="shared" si="0"/>
        <v>perc_legumes_10-20%</v>
      </c>
      <c r="B7" s="27" t="s">
        <v>124</v>
      </c>
      <c r="C7" s="27">
        <f t="shared" si="1"/>
        <v>7</v>
      </c>
      <c r="D7" s="27">
        <f>MATCH(VLOOKUP("Language",Config!$A$2:$B$19,2),$A$1:$Q$1,0)</f>
        <v>9</v>
      </c>
      <c r="E7" s="27" t="str" cm="1">
        <f t="array" ref="E7">IF(ISBLANK(INDEX($A$1:$Q$975,C7,D7)),G7, INDEX($A$1:$Q$975,C7,D7))</f>
        <v>10-20%</v>
      </c>
      <c r="F7" s="27">
        <v>50</v>
      </c>
      <c r="G7" s="37" t="s">
        <v>881</v>
      </c>
      <c r="H7" s="28"/>
      <c r="I7" s="27"/>
      <c r="J7" s="28"/>
      <c r="K7" s="28"/>
      <c r="L7" s="28"/>
      <c r="M7" s="28"/>
      <c r="N7" s="28"/>
      <c r="O7" s="28"/>
    </row>
    <row r="8" spans="1:15" s="18" customFormat="1">
      <c r="A8" s="27" t="str">
        <f t="shared" si="0"/>
        <v>perc_legumes_&lt;10%</v>
      </c>
      <c r="B8" s="27" t="s">
        <v>124</v>
      </c>
      <c r="C8" s="27">
        <f t="shared" si="1"/>
        <v>8</v>
      </c>
      <c r="D8" s="27">
        <f>MATCH(VLOOKUP("Language",Config!$A$2:$B$19,2),$A$1:$Q$1,0)</f>
        <v>9</v>
      </c>
      <c r="E8" s="27" t="str" cm="1">
        <f t="array" ref="E8">IF(ISBLANK(INDEX($A$1:$Q$975,C8,D8)),G8, INDEX($A$1:$Q$975,C8,D8))</f>
        <v>&lt;10%</v>
      </c>
      <c r="F8" s="27">
        <v>25</v>
      </c>
      <c r="G8" s="37" t="s">
        <v>882</v>
      </c>
      <c r="H8" s="28"/>
      <c r="I8" s="27"/>
      <c r="J8" s="28"/>
      <c r="K8" s="28"/>
      <c r="L8" s="28"/>
      <c r="M8" s="28"/>
      <c r="N8" s="28"/>
      <c r="O8" s="28"/>
    </row>
    <row r="9" spans="1:15" s="18" customFormat="1">
      <c r="A9" s="27" t="str">
        <f t="shared" si="0"/>
        <v>perc_farmforage_All (100%)</v>
      </c>
      <c r="B9" s="27" t="s">
        <v>130</v>
      </c>
      <c r="C9" s="27">
        <f t="shared" si="1"/>
        <v>9</v>
      </c>
      <c r="D9" s="27">
        <f>MATCH(VLOOKUP("Language",Config!$A$2:$B$19,2),$A$1:$Q$1,0)</f>
        <v>9</v>
      </c>
      <c r="E9" s="27" t="str" cm="1">
        <f t="array" ref="E9">IF(ISBLANK(INDEX($A$1:$Q$975,C9,D9)),G9, INDEX($A$1:$Q$975,C9,D9))</f>
        <v>All (100%)</v>
      </c>
      <c r="F9" s="27">
        <v>100</v>
      </c>
      <c r="G9" s="37" t="s">
        <v>38</v>
      </c>
      <c r="H9" s="28" t="s">
        <v>883</v>
      </c>
      <c r="I9" s="27"/>
      <c r="J9" s="28" t="s">
        <v>884</v>
      </c>
      <c r="K9" s="28" t="s">
        <v>885</v>
      </c>
      <c r="L9" s="28" t="s">
        <v>886</v>
      </c>
      <c r="M9" s="28" t="s">
        <v>887</v>
      </c>
      <c r="N9" s="28" t="s">
        <v>888</v>
      </c>
      <c r="O9" s="28" t="s">
        <v>889</v>
      </c>
    </row>
    <row r="10" spans="1:15" s="18" customFormat="1">
      <c r="A10" s="27" t="str">
        <f t="shared" si="0"/>
        <v>perc_farmforage_&gt; 70%</v>
      </c>
      <c r="B10" s="27" t="s">
        <v>130</v>
      </c>
      <c r="C10" s="27">
        <f t="shared" si="1"/>
        <v>10</v>
      </c>
      <c r="D10" s="27">
        <f>MATCH(VLOOKUP("Language",Config!$A$2:$B$19,2),$A$1:$Q$1,0)</f>
        <v>9</v>
      </c>
      <c r="E10" s="27" t="str" cm="1">
        <f t="array" ref="E10">IF(ISBLANK(INDEX($A$1:$Q$975,C10,D10)),G10, INDEX($A$1:$Q$975,C10,D10))</f>
        <v>&gt; 70%</v>
      </c>
      <c r="F10" s="27">
        <v>66</v>
      </c>
      <c r="G10" s="37" t="s">
        <v>62</v>
      </c>
      <c r="H10" s="28"/>
      <c r="I10" s="27"/>
      <c r="J10" s="28"/>
      <c r="K10" s="28"/>
      <c r="L10" s="28"/>
      <c r="M10" s="28"/>
      <c r="N10" s="28"/>
      <c r="O10" s="28"/>
    </row>
    <row r="11" spans="1:15" s="18" customFormat="1">
      <c r="A11" s="27" t="str">
        <f t="shared" si="0"/>
        <v>perc_farmforage_&lt; 70%</v>
      </c>
      <c r="B11" s="27" t="s">
        <v>130</v>
      </c>
      <c r="C11" s="27">
        <f t="shared" si="1"/>
        <v>11</v>
      </c>
      <c r="D11" s="27">
        <f>MATCH(VLOOKUP("Language",Config!$A$2:$B$19,2),$A$1:$Q$1,0)</f>
        <v>9</v>
      </c>
      <c r="E11" s="27" t="str" cm="1">
        <f t="array" ref="E11">IF(ISBLANK(INDEX($A$1:$Q$975,C11,D11)),G11, INDEX($A$1:$Q$975,C11,D11))</f>
        <v>&lt; 70%</v>
      </c>
      <c r="F11" s="27">
        <v>33</v>
      </c>
      <c r="G11" s="37" t="s">
        <v>890</v>
      </c>
      <c r="H11" s="28"/>
      <c r="I11" s="27"/>
      <c r="J11" s="28"/>
      <c r="K11" s="28"/>
      <c r="L11" s="28"/>
      <c r="M11" s="28"/>
      <c r="N11" s="28"/>
      <c r="O11" s="28"/>
    </row>
    <row r="12" spans="1:15" s="18" customFormat="1">
      <c r="A12" s="27" t="str">
        <f t="shared" si="0"/>
        <v>yes_positive_0_100_na_Yes</v>
      </c>
      <c r="B12" s="27" t="s">
        <v>123</v>
      </c>
      <c r="C12" s="27">
        <f t="shared" si="1"/>
        <v>12</v>
      </c>
      <c r="D12" s="27">
        <f>MATCH(VLOOKUP("Language",Config!$A$2:$B$19,2),$A$1:$Q$1,0)</f>
        <v>9</v>
      </c>
      <c r="E12" s="27" t="str" cm="1">
        <f t="array" ref="E12">IF(ISBLANK(INDEX($A$1:$Q$975,C12,D12)),G12, INDEX($A$1:$Q$975,C12,D12))</f>
        <v>Yes</v>
      </c>
      <c r="F12" s="27">
        <v>100</v>
      </c>
      <c r="G12" s="37" t="s">
        <v>35</v>
      </c>
      <c r="H12" s="28" t="s">
        <v>868</v>
      </c>
      <c r="I12" s="27"/>
      <c r="J12" s="28" t="s">
        <v>869</v>
      </c>
      <c r="K12" s="28" t="s">
        <v>870</v>
      </c>
      <c r="L12" s="28" t="s">
        <v>868</v>
      </c>
      <c r="M12" s="28" t="s">
        <v>871</v>
      </c>
      <c r="N12" s="28" t="s">
        <v>872</v>
      </c>
      <c r="O12" s="28" t="s">
        <v>868</v>
      </c>
    </row>
    <row r="13" spans="1:15" s="18" customFormat="1">
      <c r="A13" s="27" t="str">
        <f t="shared" si="0"/>
        <v>yes_positive_0_100_na_No</v>
      </c>
      <c r="B13" s="27" t="s">
        <v>123</v>
      </c>
      <c r="C13" s="27">
        <f t="shared" si="1"/>
        <v>13</v>
      </c>
      <c r="D13" s="27">
        <f>MATCH(VLOOKUP("Language",Config!$A$2:$B$19,2),$A$1:$Q$1,0)</f>
        <v>9</v>
      </c>
      <c r="E13" s="27" t="str" cm="1">
        <f t="array" ref="E13">IF(ISBLANK(INDEX($A$1:$Q$975,C13,D13)),G13, INDEX($A$1:$Q$975,C13,D13))</f>
        <v>No</v>
      </c>
      <c r="F13" s="27">
        <v>0</v>
      </c>
      <c r="G13" s="37" t="s">
        <v>39</v>
      </c>
      <c r="H13" s="28" t="s">
        <v>873</v>
      </c>
      <c r="I13" s="27"/>
      <c r="J13" s="28" t="s">
        <v>874</v>
      </c>
      <c r="K13" s="28" t="s">
        <v>39</v>
      </c>
      <c r="L13" s="28" t="s">
        <v>875</v>
      </c>
      <c r="M13" s="28" t="s">
        <v>876</v>
      </c>
      <c r="N13" s="28" t="s">
        <v>877</v>
      </c>
      <c r="O13" s="28" t="s">
        <v>878</v>
      </c>
    </row>
    <row r="14" spans="1:15" s="18" customFormat="1">
      <c r="A14" s="27" t="str">
        <f t="shared" si="0"/>
        <v>yes_positive_0_100_na_N/A</v>
      </c>
      <c r="B14" s="27" t="s">
        <v>123</v>
      </c>
      <c r="C14" s="27">
        <f t="shared" si="1"/>
        <v>14</v>
      </c>
      <c r="D14" s="27">
        <f>MATCH(VLOOKUP("Language",Config!$A$2:$B$19,2),$A$1:$Q$1,0)</f>
        <v>9</v>
      </c>
      <c r="E14" s="27" t="str" cm="1">
        <f t="array" ref="E14">IF(ISBLANK(INDEX($A$1:$Q$975,C14,D14)),G14, INDEX($A$1:$Q$975,C14,D14))</f>
        <v>N/A</v>
      </c>
      <c r="F14" s="27" t="s">
        <v>879</v>
      </c>
      <c r="G14" s="37" t="s">
        <v>2254</v>
      </c>
      <c r="H14" s="28"/>
      <c r="I14" s="27"/>
      <c r="J14" s="28"/>
      <c r="K14" s="28"/>
      <c r="L14" s="28"/>
      <c r="M14" s="28"/>
      <c r="N14" s="28"/>
      <c r="O14" s="28"/>
    </row>
    <row r="15" spans="1:15" s="18" customFormat="1" ht="28">
      <c r="A15" s="27" t="str">
        <f t="shared" si="0"/>
        <v>fertilizers_demand_I do not apply any chemical fertilizers</v>
      </c>
      <c r="B15" s="27" t="s">
        <v>287</v>
      </c>
      <c r="C15" s="27">
        <f t="shared" si="1"/>
        <v>15</v>
      </c>
      <c r="D15" s="27">
        <f>MATCH(VLOOKUP("Language",Config!$A$2:$B$19,2),$A$1:$Q$1,0)</f>
        <v>9</v>
      </c>
      <c r="E15" s="27" t="str" cm="1">
        <f t="array" ref="E15">IF(ISBLANK(INDEX($A$1:$Q$975,C15,D15)),G15, INDEX($A$1:$Q$975,C15,D15))</f>
        <v>I do not apply any chemical fertilizers</v>
      </c>
      <c r="F15" s="27">
        <v>100</v>
      </c>
      <c r="G15" s="37" t="s">
        <v>891</v>
      </c>
      <c r="H15" s="28" t="s">
        <v>892</v>
      </c>
      <c r="I15" s="27"/>
      <c r="J15" s="28" t="s">
        <v>893</v>
      </c>
      <c r="K15" s="28" t="s">
        <v>894</v>
      </c>
      <c r="L15" s="28" t="s">
        <v>895</v>
      </c>
      <c r="M15" s="28" t="s">
        <v>896</v>
      </c>
      <c r="N15" s="28" t="s">
        <v>897</v>
      </c>
      <c r="O15" s="28" t="s">
        <v>898</v>
      </c>
    </row>
    <row r="16" spans="1:15" s="18" customFormat="1">
      <c r="A16" s="27" t="str">
        <f t="shared" si="0"/>
        <v>fertilizers_demand_Yes</v>
      </c>
      <c r="B16" s="27" t="s">
        <v>287</v>
      </c>
      <c r="C16" s="27">
        <f t="shared" si="1"/>
        <v>16</v>
      </c>
      <c r="D16" s="27">
        <f>MATCH(VLOOKUP("Language",Config!$A$2:$B$19,2),$A$1:$Q$1,0)</f>
        <v>9</v>
      </c>
      <c r="E16" s="27" t="str" cm="1">
        <f t="array" ref="E16">IF(ISBLANK(INDEX($A$1:$Q$975,C16,D16)),G16, INDEX($A$1:$Q$975,C16,D16))</f>
        <v>Yes</v>
      </c>
      <c r="F16" s="27">
        <v>75</v>
      </c>
      <c r="G16" s="37" t="s">
        <v>35</v>
      </c>
      <c r="H16" s="28" t="s">
        <v>868</v>
      </c>
      <c r="I16" s="27"/>
      <c r="J16" s="28" t="s">
        <v>869</v>
      </c>
      <c r="K16" s="28" t="s">
        <v>870</v>
      </c>
      <c r="L16" s="28" t="s">
        <v>868</v>
      </c>
      <c r="M16" s="28" t="s">
        <v>871</v>
      </c>
      <c r="N16" s="28" t="s">
        <v>872</v>
      </c>
      <c r="O16" s="28" t="s">
        <v>868</v>
      </c>
    </row>
    <row r="17" spans="1:15" s="18" customFormat="1">
      <c r="A17" s="27" t="str">
        <f t="shared" si="0"/>
        <v>fertilizers_demand_No</v>
      </c>
      <c r="B17" s="27" t="s">
        <v>287</v>
      </c>
      <c r="C17" s="27">
        <f t="shared" si="1"/>
        <v>17</v>
      </c>
      <c r="D17" s="27">
        <f>MATCH(VLOOKUP("Language",Config!$A$2:$B$19,2),$A$1:$Q$1,0)</f>
        <v>9</v>
      </c>
      <c r="E17" s="27" t="str" cm="1">
        <f t="array" ref="E17">IF(ISBLANK(INDEX($A$1:$Q$975,C17,D17)),G17, INDEX($A$1:$Q$975,C17,D17))</f>
        <v>No</v>
      </c>
      <c r="F17" s="27">
        <v>0</v>
      </c>
      <c r="G17" s="37" t="s">
        <v>39</v>
      </c>
      <c r="H17" s="28" t="s">
        <v>873</v>
      </c>
      <c r="I17" s="27"/>
      <c r="J17" s="28" t="s">
        <v>874</v>
      </c>
      <c r="K17" s="28" t="s">
        <v>39</v>
      </c>
      <c r="L17" s="28" t="s">
        <v>875</v>
      </c>
      <c r="M17" s="28" t="s">
        <v>876</v>
      </c>
      <c r="N17" s="28" t="s">
        <v>877</v>
      </c>
      <c r="O17" s="28" t="s">
        <v>878</v>
      </c>
    </row>
    <row r="18" spans="1:15" s="18" customFormat="1">
      <c r="A18" s="27" t="str">
        <f t="shared" si="0"/>
        <v>grazing_days_&gt; 80%</v>
      </c>
      <c r="B18" s="27" t="s">
        <v>143</v>
      </c>
      <c r="C18" s="27">
        <f t="shared" si="1"/>
        <v>18</v>
      </c>
      <c r="D18" s="27">
        <f>MATCH(VLOOKUP("Language",Config!$A$2:$B$19,2),$A$1:$Q$1,0)</f>
        <v>9</v>
      </c>
      <c r="E18" s="27" t="str" cm="1">
        <f t="array" ref="E18">IF(ISBLANK(INDEX($A$1:$Q$975,C18,D18)),G18, INDEX($A$1:$Q$975,C18,D18))</f>
        <v>&gt; 80%</v>
      </c>
      <c r="F18" s="27">
        <v>100</v>
      </c>
      <c r="G18" s="37" t="s">
        <v>899</v>
      </c>
      <c r="H18" s="28"/>
      <c r="I18" s="27"/>
      <c r="J18" s="28"/>
      <c r="K18" s="28"/>
      <c r="L18" s="28"/>
      <c r="M18" s="28"/>
      <c r="N18" s="28"/>
      <c r="O18" s="28"/>
    </row>
    <row r="19" spans="1:15" s="18" customFormat="1">
      <c r="A19" s="27" t="str">
        <f t="shared" si="0"/>
        <v>grazing_days_60-80%</v>
      </c>
      <c r="B19" s="27" t="s">
        <v>143</v>
      </c>
      <c r="C19" s="27">
        <f t="shared" si="1"/>
        <v>19</v>
      </c>
      <c r="D19" s="27">
        <f>MATCH(VLOOKUP("Language",Config!$A$2:$B$19,2),$A$1:$Q$1,0)</f>
        <v>9</v>
      </c>
      <c r="E19" s="27" t="str" cm="1">
        <f t="array" ref="E19">IF(ISBLANK(INDEX($A$1:$Q$975,C19,D19)),G19, INDEX($A$1:$Q$975,C19,D19))</f>
        <v>60-80%</v>
      </c>
      <c r="F19" s="27">
        <v>66</v>
      </c>
      <c r="G19" s="37" t="s">
        <v>40</v>
      </c>
      <c r="H19" s="28"/>
      <c r="I19" s="27"/>
      <c r="J19" s="28"/>
      <c r="K19" s="28"/>
      <c r="L19" s="28"/>
      <c r="M19" s="28"/>
      <c r="N19" s="28"/>
      <c r="O19" s="28"/>
    </row>
    <row r="20" spans="1:15" s="18" customFormat="1">
      <c r="A20" s="27" t="str">
        <f t="shared" si="0"/>
        <v>grazing_days_40-60%</v>
      </c>
      <c r="B20" s="27" t="s">
        <v>143</v>
      </c>
      <c r="C20" s="27">
        <f t="shared" si="1"/>
        <v>20</v>
      </c>
      <c r="D20" s="27">
        <f>MATCH(VLOOKUP("Language",Config!$A$2:$B$19,2),$A$1:$Q$1,0)</f>
        <v>9</v>
      </c>
      <c r="E20" s="27" t="str" cm="1">
        <f t="array" ref="E20">IF(ISBLANK(INDEX($A$1:$Q$975,C20,D20)),G20, INDEX($A$1:$Q$975,C20,D20))</f>
        <v>40-60%</v>
      </c>
      <c r="F20" s="27">
        <v>33</v>
      </c>
      <c r="G20" s="37" t="s">
        <v>900</v>
      </c>
      <c r="H20" s="28"/>
      <c r="I20" s="27"/>
      <c r="J20" s="28"/>
      <c r="K20" s="28"/>
      <c r="L20" s="28"/>
      <c r="M20" s="28"/>
      <c r="N20" s="28"/>
      <c r="O20" s="28"/>
    </row>
    <row r="21" spans="1:15" s="18" customFormat="1">
      <c r="A21" s="27" t="str">
        <f t="shared" si="0"/>
        <v>grazing_days_&lt; 40%</v>
      </c>
      <c r="B21" s="27" t="s">
        <v>143</v>
      </c>
      <c r="C21" s="27">
        <f t="shared" si="1"/>
        <v>21</v>
      </c>
      <c r="D21" s="27">
        <f>MATCH(VLOOKUP("Language",Config!$A$2:$B$19,2),$A$1:$Q$1,0)</f>
        <v>9</v>
      </c>
      <c r="E21" s="27" t="str" cm="1">
        <f t="array" ref="E21">IF(ISBLANK(INDEX($A$1:$Q$975,C21,D21)),G21, INDEX($A$1:$Q$975,C21,D21))</f>
        <v>&lt; 40%</v>
      </c>
      <c r="F21" s="27">
        <v>0</v>
      </c>
      <c r="G21" s="37" t="s">
        <v>901</v>
      </c>
      <c r="H21" s="28"/>
      <c r="I21" s="27"/>
      <c r="J21" s="28"/>
      <c r="K21" s="28"/>
      <c r="L21" s="28"/>
      <c r="M21" s="28"/>
      <c r="N21" s="28"/>
      <c r="O21" s="28"/>
    </row>
    <row r="22" spans="1:15" s="18" customFormat="1">
      <c r="A22" s="27" t="str">
        <f t="shared" si="0"/>
        <v>yes_positive_50_100_Yes</v>
      </c>
      <c r="B22" s="27" t="s">
        <v>154</v>
      </c>
      <c r="C22" s="27">
        <f t="shared" si="1"/>
        <v>22</v>
      </c>
      <c r="D22" s="27">
        <f>MATCH(VLOOKUP("Language",Config!$A$2:$B$19,2),$A$1:$Q$1,0)</f>
        <v>9</v>
      </c>
      <c r="E22" s="27" t="str" cm="1">
        <f t="array" ref="E22">IF(ISBLANK(INDEX($A$1:$Q$975,C22,D22)),G22, INDEX($A$1:$Q$975,C22,D22))</f>
        <v>Yes</v>
      </c>
      <c r="F22" s="27">
        <v>50</v>
      </c>
      <c r="G22" s="37" t="s">
        <v>35</v>
      </c>
      <c r="H22" s="28" t="s">
        <v>868</v>
      </c>
      <c r="I22" s="27"/>
      <c r="J22" s="28" t="s">
        <v>869</v>
      </c>
      <c r="K22" s="28" t="s">
        <v>870</v>
      </c>
      <c r="L22" s="28" t="s">
        <v>868</v>
      </c>
      <c r="M22" s="28" t="s">
        <v>871</v>
      </c>
      <c r="N22" s="28" t="s">
        <v>872</v>
      </c>
      <c r="O22" s="28" t="s">
        <v>868</v>
      </c>
    </row>
    <row r="23" spans="1:15" s="18" customFormat="1">
      <c r="A23" s="27" t="str">
        <f t="shared" si="0"/>
        <v>yes_positive_50_100_No</v>
      </c>
      <c r="B23" s="27" t="s">
        <v>154</v>
      </c>
      <c r="C23" s="27">
        <f t="shared" si="1"/>
        <v>23</v>
      </c>
      <c r="D23" s="27">
        <f>MATCH(VLOOKUP("Language",Config!$A$2:$B$19,2),$A$1:$Q$1,0)</f>
        <v>9</v>
      </c>
      <c r="E23" s="27" t="str" cm="1">
        <f t="array" ref="E23">IF(ISBLANK(INDEX($A$1:$Q$975,C23,D23)),G23, INDEX($A$1:$Q$975,C23,D23))</f>
        <v>No</v>
      </c>
      <c r="F23" s="27">
        <v>100</v>
      </c>
      <c r="G23" s="37" t="s">
        <v>39</v>
      </c>
      <c r="H23" s="28" t="s">
        <v>873</v>
      </c>
      <c r="I23" s="27"/>
      <c r="J23" s="28" t="s">
        <v>874</v>
      </c>
      <c r="K23" s="28" t="s">
        <v>39</v>
      </c>
      <c r="L23" s="28" t="s">
        <v>875</v>
      </c>
      <c r="M23" s="28" t="s">
        <v>876</v>
      </c>
      <c r="N23" s="28" t="s">
        <v>877</v>
      </c>
      <c r="O23" s="28" t="s">
        <v>878</v>
      </c>
    </row>
    <row r="24" spans="1:15" s="18" customFormat="1">
      <c r="A24" s="27" t="str">
        <f t="shared" si="0"/>
        <v>perc_springdiet_0 - 20%</v>
      </c>
      <c r="B24" s="27" t="s">
        <v>161</v>
      </c>
      <c r="C24" s="27">
        <f t="shared" si="1"/>
        <v>24</v>
      </c>
      <c r="D24" s="27">
        <f>MATCH(VLOOKUP("Language",Config!$A$2:$B$19,2),$A$1:$Q$1,0)</f>
        <v>9</v>
      </c>
      <c r="E24" s="27" t="str" cm="1">
        <f t="array" ref="E24">IF(ISBLANK(INDEX($A$1:$Q$975,C24,D24)),G24, INDEX($A$1:$Q$975,C24,D24))</f>
        <v>0 - 20%</v>
      </c>
      <c r="F24" s="27">
        <v>100</v>
      </c>
      <c r="G24" s="37" t="s">
        <v>902</v>
      </c>
      <c r="H24" s="28"/>
      <c r="I24" s="27"/>
      <c r="J24" s="28"/>
      <c r="K24" s="28"/>
      <c r="L24" s="28"/>
      <c r="M24" s="28"/>
      <c r="N24" s="28"/>
      <c r="O24" s="28"/>
    </row>
    <row r="25" spans="1:15" s="18" customFormat="1">
      <c r="A25" s="27" t="str">
        <f t="shared" si="0"/>
        <v>perc_springdiet_&gt; 20%</v>
      </c>
      <c r="B25" s="27" t="s">
        <v>161</v>
      </c>
      <c r="C25" s="27">
        <f t="shared" si="1"/>
        <v>25</v>
      </c>
      <c r="D25" s="27">
        <f>MATCH(VLOOKUP("Language",Config!$A$2:$B$19,2),$A$1:$Q$1,0)</f>
        <v>9</v>
      </c>
      <c r="E25" s="27" t="str" cm="1">
        <f t="array" ref="E25">IF(ISBLANK(INDEX($A$1:$Q$975,C25,D25)),G25, INDEX($A$1:$Q$975,C25,D25))</f>
        <v>&gt; 20%</v>
      </c>
      <c r="F25" s="27">
        <v>0</v>
      </c>
      <c r="G25" s="37" t="s">
        <v>41</v>
      </c>
      <c r="H25" s="28"/>
      <c r="I25" s="27"/>
      <c r="J25" s="28"/>
      <c r="K25" s="28"/>
      <c r="L25" s="28"/>
      <c r="M25" s="28"/>
      <c r="N25" s="28"/>
      <c r="O25" s="28"/>
    </row>
    <row r="26" spans="1:15" s="18" customFormat="1">
      <c r="A26" s="27" t="str">
        <f t="shared" si="0"/>
        <v>kg_concentrate_spring_0 kg/animal</v>
      </c>
      <c r="B26" s="27" t="s">
        <v>167</v>
      </c>
      <c r="C26" s="27">
        <f t="shared" si="1"/>
        <v>26</v>
      </c>
      <c r="D26" s="27">
        <f>MATCH(VLOOKUP("Language",Config!$A$2:$B$19,2),$A$1:$Q$1,0)</f>
        <v>9</v>
      </c>
      <c r="E26" s="27" t="str" cm="1">
        <f t="array" ref="E26">IF(ISBLANK(INDEX($A$1:$Q$975,C26,D26)),G26, INDEX($A$1:$Q$975,C26,D26))</f>
        <v>0 kg/animal</v>
      </c>
      <c r="F26" s="27">
        <v>100</v>
      </c>
      <c r="G26" s="37" t="s">
        <v>42</v>
      </c>
      <c r="H26" s="28" t="s">
        <v>903</v>
      </c>
      <c r="I26" s="27"/>
      <c r="J26" s="28" t="s">
        <v>42</v>
      </c>
      <c r="K26" s="28" t="s">
        <v>904</v>
      </c>
      <c r="L26" s="28" t="s">
        <v>905</v>
      </c>
      <c r="M26" s="28" t="s">
        <v>42</v>
      </c>
      <c r="N26" s="28" t="s">
        <v>42</v>
      </c>
      <c r="O26" s="28" t="s">
        <v>906</v>
      </c>
    </row>
    <row r="27" spans="1:15" s="18" customFormat="1" ht="42">
      <c r="A27" s="27" t="str">
        <f t="shared" si="0"/>
        <v>kg_concentrate_spring_0 - 3 kg/cow; 0-0.5 kg /small ruminants</v>
      </c>
      <c r="B27" s="27" t="s">
        <v>167</v>
      </c>
      <c r="C27" s="27">
        <f t="shared" si="1"/>
        <v>27</v>
      </c>
      <c r="D27" s="27">
        <f>MATCH(VLOOKUP("Language",Config!$A$2:$B$19,2),$A$1:$Q$1,0)</f>
        <v>9</v>
      </c>
      <c r="E27" s="27" t="str" cm="1">
        <f t="array" ref="E27">IF(ISBLANK(INDEX($A$1:$Q$975,C27,D27)),G27, INDEX($A$1:$Q$975,C27,D27))</f>
        <v>0 - 3 kg/cow; 0-0.5 kg /small ruminants</v>
      </c>
      <c r="F27" s="27">
        <v>75</v>
      </c>
      <c r="G27" s="37" t="s">
        <v>2269</v>
      </c>
      <c r="H27" s="28" t="s">
        <v>907</v>
      </c>
      <c r="I27" s="27"/>
      <c r="J27" s="28" t="s">
        <v>908</v>
      </c>
      <c r="K27" s="28" t="s">
        <v>909</v>
      </c>
      <c r="L27" s="28" t="s">
        <v>910</v>
      </c>
      <c r="M27" s="28" t="s">
        <v>911</v>
      </c>
      <c r="N27" s="28" t="s">
        <v>912</v>
      </c>
      <c r="O27" s="28" t="s">
        <v>913</v>
      </c>
    </row>
    <row r="28" spans="1:15" s="18" customFormat="1" ht="28">
      <c r="A28" s="27" t="str">
        <f t="shared" si="0"/>
        <v>kg_concentrate_spring_&gt;3 kg/cow; &gt; 0.5 kg /small ruminants</v>
      </c>
      <c r="B28" s="27" t="s">
        <v>167</v>
      </c>
      <c r="C28" s="27">
        <f t="shared" si="1"/>
        <v>28</v>
      </c>
      <c r="D28" s="27">
        <f>MATCH(VLOOKUP("Language",Config!$A$2:$B$19,2),$A$1:$Q$1,0)</f>
        <v>9</v>
      </c>
      <c r="E28" s="27" t="str" cm="1">
        <f t="array" ref="E28">IF(ISBLANK(INDEX($A$1:$Q$975,C28,D28)),G28, INDEX($A$1:$Q$975,C28,D28))</f>
        <v>&gt;3 kg/cow; &gt; 0.5 kg /small ruminants</v>
      </c>
      <c r="F28" s="27">
        <v>25</v>
      </c>
      <c r="G28" s="37" t="s">
        <v>2270</v>
      </c>
      <c r="H28" s="28" t="s">
        <v>915</v>
      </c>
      <c r="I28" s="27"/>
      <c r="J28" s="28" t="s">
        <v>916</v>
      </c>
      <c r="K28" s="28" t="s">
        <v>917</v>
      </c>
      <c r="L28" s="28" t="s">
        <v>918</v>
      </c>
      <c r="M28" s="28" t="s">
        <v>919</v>
      </c>
      <c r="N28" s="28" t="s">
        <v>920</v>
      </c>
      <c r="O28" s="28" t="s">
        <v>921</v>
      </c>
    </row>
    <row r="29" spans="1:15" s="18" customFormat="1" ht="42">
      <c r="A29" s="27" t="str">
        <f t="shared" si="0"/>
        <v>perc_XP_I do not feed concentrates during this period</v>
      </c>
      <c r="B29" s="27" t="s">
        <v>172</v>
      </c>
      <c r="C29" s="27">
        <f t="shared" si="1"/>
        <v>29</v>
      </c>
      <c r="D29" s="27">
        <f>MATCH(VLOOKUP("Language",Config!$A$2:$B$19,2),$A$1:$Q$1,0)</f>
        <v>9</v>
      </c>
      <c r="E29" s="27" t="str" cm="1">
        <f t="array" ref="E29">IF(ISBLANK(INDEX($A$1:$Q$975,C29,D29)),G29, INDEX($A$1:$Q$975,C29,D29))</f>
        <v>I do not feed concentrates during this period</v>
      </c>
      <c r="F29" s="27">
        <v>100</v>
      </c>
      <c r="G29" s="37" t="s">
        <v>43</v>
      </c>
      <c r="H29" s="28" t="s">
        <v>922</v>
      </c>
      <c r="I29" s="27"/>
      <c r="J29" s="28" t="s">
        <v>923</v>
      </c>
      <c r="K29" s="28" t="s">
        <v>924</v>
      </c>
      <c r="L29" s="28" t="s">
        <v>925</v>
      </c>
      <c r="M29" s="28" t="s">
        <v>926</v>
      </c>
      <c r="N29" s="28" t="s">
        <v>927</v>
      </c>
      <c r="O29" s="28" t="s">
        <v>928</v>
      </c>
    </row>
    <row r="30" spans="1:15" s="18" customFormat="1">
      <c r="A30" s="27" t="str">
        <f t="shared" si="0"/>
        <v>perc_XP_&lt; 15%</v>
      </c>
      <c r="B30" s="27" t="s">
        <v>172</v>
      </c>
      <c r="C30" s="27">
        <f t="shared" si="1"/>
        <v>30</v>
      </c>
      <c r="D30" s="27">
        <f>MATCH(VLOOKUP("Language",Config!$A$2:$B$19,2),$A$1:$Q$1,0)</f>
        <v>9</v>
      </c>
      <c r="E30" s="27" t="str" cm="1">
        <f t="array" ref="E30">IF(ISBLANK(INDEX($A$1:$Q$975,C30,D30)),G30, INDEX($A$1:$Q$975,C30,D30))</f>
        <v>&lt; 15%</v>
      </c>
      <c r="F30" s="27">
        <v>75</v>
      </c>
      <c r="G30" s="37" t="s">
        <v>929</v>
      </c>
      <c r="H30" s="28"/>
      <c r="I30" s="27"/>
      <c r="J30" s="28"/>
      <c r="K30" s="28"/>
      <c r="L30" s="28"/>
      <c r="M30" s="28"/>
      <c r="N30" s="28"/>
      <c r="O30" s="28"/>
    </row>
    <row r="31" spans="1:15" s="18" customFormat="1">
      <c r="A31" s="27" t="str">
        <f t="shared" si="0"/>
        <v>perc_XP_&gt; 15 %</v>
      </c>
      <c r="B31" s="27" t="s">
        <v>172</v>
      </c>
      <c r="C31" s="27">
        <f t="shared" si="1"/>
        <v>31</v>
      </c>
      <c r="D31" s="27">
        <f>MATCH(VLOOKUP("Language",Config!$A$2:$B$19,2),$A$1:$Q$1,0)</f>
        <v>9</v>
      </c>
      <c r="E31" s="27" t="str" cm="1">
        <f t="array" ref="E31">IF(ISBLANK(INDEX($A$1:$Q$975,C31,D31)),G31, INDEX($A$1:$Q$975,C31,D31))</f>
        <v>&gt; 15 %</v>
      </c>
      <c r="F31" s="27">
        <v>0</v>
      </c>
      <c r="G31" s="37" t="s">
        <v>930</v>
      </c>
      <c r="H31" s="28"/>
      <c r="I31" s="27"/>
      <c r="J31" s="28"/>
      <c r="K31" s="28"/>
      <c r="L31" s="28"/>
      <c r="M31" s="28"/>
      <c r="N31" s="28"/>
      <c r="O31" s="28"/>
    </row>
    <row r="32" spans="1:15" s="18" customFormat="1">
      <c r="A32" s="27" t="str">
        <f t="shared" si="0"/>
        <v>hours_grazing_&gt; 12 hours</v>
      </c>
      <c r="B32" s="27" t="s">
        <v>176</v>
      </c>
      <c r="C32" s="27">
        <f t="shared" si="1"/>
        <v>32</v>
      </c>
      <c r="D32" s="27">
        <f>MATCH(VLOOKUP("Language",Config!$A$2:$B$19,2),$A$1:$Q$1,0)</f>
        <v>9</v>
      </c>
      <c r="E32" s="27" t="str" cm="1">
        <f t="array" ref="E32">IF(ISBLANK(INDEX($A$1:$Q$975,C32,D32)),G32, INDEX($A$1:$Q$975,C32,D32))</f>
        <v>&gt; 12 hours</v>
      </c>
      <c r="F32" s="27">
        <v>100</v>
      </c>
      <c r="G32" s="37" t="s">
        <v>931</v>
      </c>
      <c r="H32" s="28" t="s">
        <v>932</v>
      </c>
      <c r="I32" s="27"/>
      <c r="J32" s="28" t="s">
        <v>933</v>
      </c>
      <c r="K32" s="28" t="s">
        <v>934</v>
      </c>
      <c r="L32" s="28" t="s">
        <v>935</v>
      </c>
      <c r="M32" s="28" t="s">
        <v>936</v>
      </c>
      <c r="N32" s="28" t="s">
        <v>934</v>
      </c>
      <c r="O32" s="28" t="s">
        <v>937</v>
      </c>
    </row>
    <row r="33" spans="1:15" s="18" customFormat="1">
      <c r="A33" s="27" t="str">
        <f t="shared" si="0"/>
        <v>hours_grazing_&lt; 12 hours</v>
      </c>
      <c r="B33" s="27" t="s">
        <v>176</v>
      </c>
      <c r="C33" s="27">
        <f t="shared" si="1"/>
        <v>33</v>
      </c>
      <c r="D33" s="27">
        <f>MATCH(VLOOKUP("Language",Config!$A$2:$B$19,2),$A$1:$Q$1,0)</f>
        <v>9</v>
      </c>
      <c r="E33" s="27" t="str" cm="1">
        <f t="array" ref="E33">IF(ISBLANK(INDEX($A$1:$Q$975,C33,D33)),G33, INDEX($A$1:$Q$975,C33,D33))</f>
        <v>&lt; 12 hours</v>
      </c>
      <c r="F33" s="27">
        <v>50</v>
      </c>
      <c r="G33" s="37" t="s">
        <v>44</v>
      </c>
      <c r="H33" s="28" t="s">
        <v>938</v>
      </c>
      <c r="I33" s="27"/>
      <c r="J33" s="28" t="s">
        <v>939</v>
      </c>
      <c r="K33" s="28" t="s">
        <v>940</v>
      </c>
      <c r="L33" s="28" t="s">
        <v>941</v>
      </c>
      <c r="M33" s="28" t="s">
        <v>942</v>
      </c>
      <c r="N33" s="28" t="s">
        <v>940</v>
      </c>
      <c r="O33" s="28" t="s">
        <v>943</v>
      </c>
    </row>
    <row r="34" spans="1:15" s="18" customFormat="1">
      <c r="A34" s="27" t="str">
        <f t="shared" si="0"/>
        <v>hours_grazing_No grazing</v>
      </c>
      <c r="B34" s="27" t="s">
        <v>176</v>
      </c>
      <c r="C34" s="27">
        <f t="shared" si="1"/>
        <v>34</v>
      </c>
      <c r="D34" s="27">
        <f>MATCH(VLOOKUP("Language",Config!$A$2:$B$19,2),$A$1:$Q$1,0)</f>
        <v>9</v>
      </c>
      <c r="E34" s="27" t="str" cm="1">
        <f t="array" ref="E34">IF(ISBLANK(INDEX($A$1:$Q$975,C34,D34)),G34, INDEX($A$1:$Q$975,C34,D34))</f>
        <v>No grazing</v>
      </c>
      <c r="F34" s="27">
        <v>0</v>
      </c>
      <c r="G34" s="37" t="s">
        <v>944</v>
      </c>
      <c r="H34" s="28" t="s">
        <v>945</v>
      </c>
      <c r="I34" s="27"/>
      <c r="J34" s="28" t="s">
        <v>946</v>
      </c>
      <c r="K34" s="28" t="s">
        <v>947</v>
      </c>
      <c r="L34" s="28" t="s">
        <v>948</v>
      </c>
      <c r="M34" s="28" t="s">
        <v>949</v>
      </c>
      <c r="N34" s="28" t="s">
        <v>950</v>
      </c>
      <c r="O34" s="28" t="s">
        <v>951</v>
      </c>
    </row>
    <row r="35" spans="1:15" s="18" customFormat="1">
      <c r="A35" s="27" t="str">
        <f t="shared" si="0"/>
        <v>kg_concentrate_summer_0 kg/animal</v>
      </c>
      <c r="B35" s="27" t="s">
        <v>183</v>
      </c>
      <c r="C35" s="27">
        <f t="shared" si="1"/>
        <v>35</v>
      </c>
      <c r="D35" s="27">
        <f>MATCH(VLOOKUP("Language",Config!$A$2:$B$19,2),$A$1:$Q$1,0)</f>
        <v>9</v>
      </c>
      <c r="E35" s="27" t="str" cm="1">
        <f t="array" ref="E35">IF(ISBLANK(INDEX($A$1:$Q$975,C35,D35)),G35, INDEX($A$1:$Q$975,C35,D35))</f>
        <v>0 kg/animal</v>
      </c>
      <c r="F35" s="27">
        <v>100</v>
      </c>
      <c r="G35" s="37" t="s">
        <v>42</v>
      </c>
      <c r="H35" s="28" t="s">
        <v>903</v>
      </c>
      <c r="I35" s="27"/>
      <c r="J35" s="28" t="s">
        <v>42</v>
      </c>
      <c r="K35" s="28" t="s">
        <v>952</v>
      </c>
      <c r="L35" s="28" t="s">
        <v>905</v>
      </c>
      <c r="M35" s="28" t="s">
        <v>42</v>
      </c>
      <c r="N35" s="28" t="s">
        <v>42</v>
      </c>
      <c r="O35" s="28" t="s">
        <v>906</v>
      </c>
    </row>
    <row r="36" spans="1:15" s="18" customFormat="1" ht="42">
      <c r="A36" s="27" t="str">
        <f t="shared" si="0"/>
        <v>kg_concentrate_summer_0 - 3 kg/cow; 0-0,5 kg /small ruminants</v>
      </c>
      <c r="B36" s="27" t="s">
        <v>183</v>
      </c>
      <c r="C36" s="27">
        <f t="shared" si="1"/>
        <v>36</v>
      </c>
      <c r="D36" s="27">
        <f>MATCH(VLOOKUP("Language",Config!$A$2:$B$19,2),$A$1:$Q$1,0)</f>
        <v>9</v>
      </c>
      <c r="E36" s="27" t="str" cm="1">
        <f t="array" ref="E36">IF(ISBLANK(INDEX($A$1:$Q$975,C36,D36)),G36, INDEX($A$1:$Q$975,C36,D36))</f>
        <v>0 - 3 kg/cow; 0-0,5 kg /small ruminants</v>
      </c>
      <c r="F36" s="27">
        <v>75</v>
      </c>
      <c r="G36" s="37" t="s">
        <v>45</v>
      </c>
      <c r="H36" s="28" t="s">
        <v>953</v>
      </c>
      <c r="I36" s="27"/>
      <c r="J36" s="28" t="s">
        <v>908</v>
      </c>
      <c r="K36" s="28" t="s">
        <v>909</v>
      </c>
      <c r="L36" s="28" t="s">
        <v>910</v>
      </c>
      <c r="M36" s="28" t="s">
        <v>911</v>
      </c>
      <c r="N36" s="28" t="s">
        <v>912</v>
      </c>
      <c r="O36" s="28" t="s">
        <v>954</v>
      </c>
    </row>
    <row r="37" spans="1:15" s="18" customFormat="1" ht="28">
      <c r="A37" s="27" t="str">
        <f t="shared" si="0"/>
        <v>kg_concentrate_summer_&gt;3 kg/cow; &gt; 0,5 kg /small ruminants</v>
      </c>
      <c r="B37" s="27" t="s">
        <v>183</v>
      </c>
      <c r="C37" s="27">
        <f t="shared" si="1"/>
        <v>37</v>
      </c>
      <c r="D37" s="27">
        <f>MATCH(VLOOKUP("Language",Config!$A$2:$B$19,2),$A$1:$Q$1,0)</f>
        <v>9</v>
      </c>
      <c r="E37" s="27" t="str" cm="1">
        <f t="array" ref="E37">IF(ISBLANK(INDEX($A$1:$Q$975,C37,D37)),G37, INDEX($A$1:$Q$975,C37,D37))</f>
        <v>&gt;3 kg/cow; &gt; 0,5 kg /small ruminants</v>
      </c>
      <c r="F37" s="27">
        <v>25</v>
      </c>
      <c r="G37" s="37" t="s">
        <v>914</v>
      </c>
      <c r="H37" s="28" t="s">
        <v>955</v>
      </c>
      <c r="I37" s="27"/>
      <c r="J37" s="28" t="s">
        <v>916</v>
      </c>
      <c r="K37" s="28" t="s">
        <v>917</v>
      </c>
      <c r="L37" s="28" t="s">
        <v>918</v>
      </c>
      <c r="M37" s="28" t="s">
        <v>919</v>
      </c>
      <c r="N37" s="28" t="s">
        <v>956</v>
      </c>
      <c r="O37" s="28" t="s">
        <v>921</v>
      </c>
    </row>
    <row r="38" spans="1:15" s="18" customFormat="1">
      <c r="A38" s="27" t="str">
        <f t="shared" si="0"/>
        <v>autumn_grazing_&gt; 6 hours</v>
      </c>
      <c r="B38" s="27" t="s">
        <v>190</v>
      </c>
      <c r="C38" s="27">
        <f t="shared" si="1"/>
        <v>38</v>
      </c>
      <c r="D38" s="27">
        <f>MATCH(VLOOKUP("Language",Config!$A$2:$B$19,2),$A$1:$Q$1,0)</f>
        <v>9</v>
      </c>
      <c r="E38" s="27" t="str" cm="1">
        <f t="array" ref="E38">IF(ISBLANK(INDEX($A$1:$Q$975,C38,D38)),G38, INDEX($A$1:$Q$975,C38,D38))</f>
        <v>&gt; 6 hours</v>
      </c>
      <c r="F38" s="27">
        <v>100</v>
      </c>
      <c r="G38" s="37" t="s">
        <v>957</v>
      </c>
      <c r="H38" s="28" t="s">
        <v>958</v>
      </c>
      <c r="I38" s="27"/>
      <c r="J38" s="28" t="s">
        <v>959</v>
      </c>
      <c r="K38" s="28" t="s">
        <v>960</v>
      </c>
      <c r="L38" s="28" t="s">
        <v>961</v>
      </c>
      <c r="M38" s="28" t="s">
        <v>962</v>
      </c>
      <c r="N38" s="28" t="s">
        <v>960</v>
      </c>
      <c r="O38" s="28" t="s">
        <v>963</v>
      </c>
    </row>
    <row r="39" spans="1:15" s="18" customFormat="1">
      <c r="A39" s="27" t="str">
        <f t="shared" si="0"/>
        <v>autumn_grazing_&lt; 6 hours</v>
      </c>
      <c r="B39" s="27" t="s">
        <v>190</v>
      </c>
      <c r="C39" s="27">
        <f t="shared" si="1"/>
        <v>39</v>
      </c>
      <c r="D39" s="27">
        <f>MATCH(VLOOKUP("Language",Config!$A$2:$B$19,2),$A$1:$Q$1,0)</f>
        <v>9</v>
      </c>
      <c r="E39" s="27" t="str" cm="1">
        <f t="array" ref="E39">IF(ISBLANK(INDEX($A$1:$Q$975,C39,D39)),G39, INDEX($A$1:$Q$975,C39,D39))</f>
        <v>&lt; 6 hours</v>
      </c>
      <c r="F39" s="27">
        <v>50</v>
      </c>
      <c r="G39" s="37" t="s">
        <v>46</v>
      </c>
      <c r="H39" s="28" t="s">
        <v>964</v>
      </c>
      <c r="I39" s="27"/>
      <c r="J39" s="28" t="s">
        <v>965</v>
      </c>
      <c r="K39" s="28" t="s">
        <v>966</v>
      </c>
      <c r="L39" s="28" t="s">
        <v>967</v>
      </c>
      <c r="M39" s="28" t="s">
        <v>968</v>
      </c>
      <c r="N39" s="28" t="s">
        <v>966</v>
      </c>
      <c r="O39" s="28" t="s">
        <v>969</v>
      </c>
    </row>
    <row r="40" spans="1:15" s="18" customFormat="1">
      <c r="A40" s="27" t="str">
        <f t="shared" si="0"/>
        <v>autumn_grazing_Not on pasture</v>
      </c>
      <c r="B40" s="27" t="s">
        <v>190</v>
      </c>
      <c r="C40" s="27">
        <f t="shared" si="1"/>
        <v>40</v>
      </c>
      <c r="D40" s="27">
        <f>MATCH(VLOOKUP("Language",Config!$A$2:$B$19,2),$A$1:$Q$1,0)</f>
        <v>9</v>
      </c>
      <c r="E40" s="27" t="str" cm="1">
        <f t="array" ref="E40">IF(ISBLANK(INDEX($A$1:$Q$975,C40,D40)),G40, INDEX($A$1:$Q$975,C40,D40))</f>
        <v>Not on pasture</v>
      </c>
      <c r="F40" s="27">
        <v>0</v>
      </c>
      <c r="G40" s="37" t="s">
        <v>970</v>
      </c>
      <c r="H40" s="28" t="s">
        <v>971</v>
      </c>
      <c r="I40" s="27"/>
      <c r="J40" s="28" t="s">
        <v>972</v>
      </c>
      <c r="K40" s="28" t="s">
        <v>947</v>
      </c>
      <c r="L40" s="28" t="s">
        <v>973</v>
      </c>
      <c r="M40" s="28" t="s">
        <v>974</v>
      </c>
      <c r="N40" s="28" t="s">
        <v>975</v>
      </c>
      <c r="O40" s="28" t="s">
        <v>976</v>
      </c>
    </row>
    <row r="41" spans="1:15" s="18" customFormat="1" ht="28">
      <c r="A41" s="27" t="str">
        <f t="shared" si="0"/>
        <v>production_site_conc_Produced on farm</v>
      </c>
      <c r="B41" s="27" t="s">
        <v>199</v>
      </c>
      <c r="C41" s="27">
        <f t="shared" si="1"/>
        <v>41</v>
      </c>
      <c r="D41" s="27">
        <f>MATCH(VLOOKUP("Language",Config!$A$2:$B$19,2),$A$1:$Q$1,0)</f>
        <v>9</v>
      </c>
      <c r="E41" s="27" t="str" cm="1">
        <f t="array" ref="E41">IF(ISBLANK(INDEX($A$1:$Q$975,C41,D41)),G41, INDEX($A$1:$Q$975,C41,D41))</f>
        <v>Produced on farm</v>
      </c>
      <c r="F41" s="27">
        <v>100</v>
      </c>
      <c r="G41" s="37" t="s">
        <v>977</v>
      </c>
      <c r="H41" s="28" t="s">
        <v>978</v>
      </c>
      <c r="I41" s="27"/>
      <c r="J41" s="28" t="s">
        <v>979</v>
      </c>
      <c r="K41" s="28" t="s">
        <v>980</v>
      </c>
      <c r="L41" s="28" t="s">
        <v>981</v>
      </c>
      <c r="M41" s="28" t="s">
        <v>982</v>
      </c>
      <c r="N41" s="28" t="s">
        <v>983</v>
      </c>
      <c r="O41" s="28" t="s">
        <v>984</v>
      </c>
    </row>
    <row r="42" spans="1:15" s="18" customFormat="1" ht="28">
      <c r="A42" s="27" t="str">
        <f t="shared" si="0"/>
        <v>production_site_conc_&lt;50 km from the farm</v>
      </c>
      <c r="B42" s="27" t="s">
        <v>199</v>
      </c>
      <c r="C42" s="27">
        <f t="shared" si="1"/>
        <v>42</v>
      </c>
      <c r="D42" s="27">
        <f>MATCH(VLOOKUP("Language",Config!$A$2:$B$19,2),$A$1:$Q$1,0)</f>
        <v>9</v>
      </c>
      <c r="E42" s="27" t="str" cm="1">
        <f t="array" ref="E42">IF(ISBLANK(INDEX($A$1:$Q$975,C42,D42)),G42, INDEX($A$1:$Q$975,C42,D42))</f>
        <v>&lt;50 km from the farm</v>
      </c>
      <c r="F42" s="27">
        <v>75</v>
      </c>
      <c r="G42" s="37" t="s">
        <v>47</v>
      </c>
      <c r="H42" s="28" t="s">
        <v>985</v>
      </c>
      <c r="I42" s="27"/>
      <c r="J42" s="28" t="s">
        <v>986</v>
      </c>
      <c r="K42" s="28" t="s">
        <v>987</v>
      </c>
      <c r="L42" s="28" t="s">
        <v>988</v>
      </c>
      <c r="M42" s="28" t="s">
        <v>989</v>
      </c>
      <c r="N42" s="28" t="s">
        <v>990</v>
      </c>
      <c r="O42" s="28" t="s">
        <v>991</v>
      </c>
    </row>
    <row r="43" spans="1:15" s="18" customFormat="1" ht="42">
      <c r="A43" s="27" t="str">
        <f t="shared" ref="A43:A106" si="2">B43&amp;"_"&amp;E43</f>
        <v>production_site_conc_50 - 200 km from the farm</v>
      </c>
      <c r="B43" s="27" t="s">
        <v>199</v>
      </c>
      <c r="C43" s="27">
        <f t="shared" si="1"/>
        <v>43</v>
      </c>
      <c r="D43" s="27">
        <f>MATCH(VLOOKUP("Language",Config!$A$2:$B$19,2),$A$1:$Q$1,0)</f>
        <v>9</v>
      </c>
      <c r="E43" s="27" t="str" cm="1">
        <f t="array" ref="E43">IF(ISBLANK(INDEX($A$1:$Q$975,C43,D43)),G43, INDEX($A$1:$Q$975,C43,D43))</f>
        <v>50 - 200 km from the farm</v>
      </c>
      <c r="F43" s="27">
        <v>25</v>
      </c>
      <c r="G43" s="37" t="s">
        <v>992</v>
      </c>
      <c r="H43" s="28" t="s">
        <v>993</v>
      </c>
      <c r="I43" s="27"/>
      <c r="J43" s="28" t="s">
        <v>994</v>
      </c>
      <c r="K43" s="28" t="s">
        <v>995</v>
      </c>
      <c r="L43" s="28" t="s">
        <v>996</v>
      </c>
      <c r="M43" s="28" t="s">
        <v>997</v>
      </c>
      <c r="N43" s="28" t="s">
        <v>998</v>
      </c>
      <c r="O43" s="28" t="s">
        <v>999</v>
      </c>
    </row>
    <row r="44" spans="1:15" s="18" customFormat="1" ht="28">
      <c r="A44" s="27" t="str">
        <f t="shared" si="2"/>
        <v>production_site_conc_&gt; 200 km from the farm</v>
      </c>
      <c r="B44" s="27" t="s">
        <v>199</v>
      </c>
      <c r="C44" s="27">
        <f t="shared" si="1"/>
        <v>44</v>
      </c>
      <c r="D44" s="27">
        <f>MATCH(VLOOKUP("Language",Config!$A$2:$B$19,2),$A$1:$Q$1,0)</f>
        <v>9</v>
      </c>
      <c r="E44" s="27" t="str" cm="1">
        <f t="array" ref="E44">IF(ISBLANK(INDEX($A$1:$Q$975,C44,D44)),G44, INDEX($A$1:$Q$975,C44,D44))</f>
        <v>&gt; 200 km from the farm</v>
      </c>
      <c r="F44" s="27">
        <v>0</v>
      </c>
      <c r="G44" s="37" t="s">
        <v>1000</v>
      </c>
      <c r="H44" s="28" t="s">
        <v>1001</v>
      </c>
      <c r="I44" s="27"/>
      <c r="J44" s="28" t="s">
        <v>1002</v>
      </c>
      <c r="K44" s="28" t="s">
        <v>1003</v>
      </c>
      <c r="L44" s="28" t="s">
        <v>1004</v>
      </c>
      <c r="M44" s="28" t="s">
        <v>1005</v>
      </c>
      <c r="N44" s="28" t="s">
        <v>1006</v>
      </c>
      <c r="O44" s="28" t="s">
        <v>1007</v>
      </c>
    </row>
    <row r="45" spans="1:15" s="18" customFormat="1">
      <c r="A45" s="27" t="str">
        <f t="shared" si="2"/>
        <v>grazed_patches_&lt; 5%</v>
      </c>
      <c r="B45" s="27" t="s">
        <v>205</v>
      </c>
      <c r="C45" s="27">
        <f t="shared" si="1"/>
        <v>45</v>
      </c>
      <c r="D45" s="27">
        <f>MATCH(VLOOKUP("Language",Config!$A$2:$B$19,2),$A$1:$Q$1,0)</f>
        <v>9</v>
      </c>
      <c r="E45" s="27" t="str" cm="1">
        <f t="array" ref="E45">IF(ISBLANK(INDEX($A$1:$Q$975,C45,D45)),G45, INDEX($A$1:$Q$975,C45,D45))</f>
        <v>&lt; 5%</v>
      </c>
      <c r="F45" s="27">
        <v>75</v>
      </c>
      <c r="G45" s="37" t="s">
        <v>48</v>
      </c>
      <c r="H45" s="28"/>
      <c r="I45" s="27"/>
      <c r="J45" s="28"/>
      <c r="K45" s="28"/>
      <c r="L45" s="28"/>
      <c r="M45" s="28"/>
      <c r="N45" s="28"/>
      <c r="O45" s="28"/>
    </row>
    <row r="46" spans="1:15" s="18" customFormat="1">
      <c r="A46" s="27" t="str">
        <f t="shared" si="2"/>
        <v>grazed_patches_5-10%</v>
      </c>
      <c r="B46" s="27" t="s">
        <v>205</v>
      </c>
      <c r="C46" s="27">
        <f t="shared" si="1"/>
        <v>46</v>
      </c>
      <c r="D46" s="27">
        <f>MATCH(VLOOKUP("Language",Config!$A$2:$B$19,2),$A$1:$Q$1,0)</f>
        <v>9</v>
      </c>
      <c r="E46" s="27" t="str" cm="1">
        <f t="array" ref="E46">IF(ISBLANK(INDEX($A$1:$Q$975,C46,D46)),G46, INDEX($A$1:$Q$975,C46,D46))</f>
        <v>5-10%</v>
      </c>
      <c r="F46" s="27">
        <v>50</v>
      </c>
      <c r="G46" s="37" t="s">
        <v>1008</v>
      </c>
      <c r="H46" s="28"/>
      <c r="I46" s="27"/>
      <c r="J46" s="28"/>
      <c r="K46" s="28"/>
      <c r="L46" s="28"/>
      <c r="M46" s="28"/>
      <c r="N46" s="28"/>
      <c r="O46" s="28"/>
    </row>
    <row r="47" spans="1:15" s="18" customFormat="1">
      <c r="A47" s="27" t="str">
        <f t="shared" si="2"/>
        <v>grazed_patches_&gt;10%</v>
      </c>
      <c r="B47" s="27" t="s">
        <v>205</v>
      </c>
      <c r="C47" s="27">
        <f t="shared" si="1"/>
        <v>47</v>
      </c>
      <c r="D47" s="27">
        <f>MATCH(VLOOKUP("Language",Config!$A$2:$B$19,2),$A$1:$Q$1,0)</f>
        <v>9</v>
      </c>
      <c r="E47" s="27" t="str" cm="1">
        <f t="array" ref="E47">IF(ISBLANK(INDEX($A$1:$Q$975,C47,D47)),G47, INDEX($A$1:$Q$975,C47,D47))</f>
        <v>&gt;10%</v>
      </c>
      <c r="F47" s="27">
        <v>0</v>
      </c>
      <c r="G47" s="37" t="s">
        <v>64</v>
      </c>
      <c r="H47" s="28"/>
      <c r="I47" s="27"/>
      <c r="J47" s="28"/>
      <c r="K47" s="28"/>
      <c r="L47" s="28"/>
      <c r="M47" s="28"/>
      <c r="N47" s="28"/>
      <c r="O47" s="28"/>
    </row>
    <row r="48" spans="1:15" s="18" customFormat="1">
      <c r="A48" s="27" t="str">
        <f t="shared" si="2"/>
        <v>cutting_time_Yes</v>
      </c>
      <c r="B48" s="27" t="s">
        <v>212</v>
      </c>
      <c r="C48" s="27">
        <f t="shared" si="1"/>
        <v>48</v>
      </c>
      <c r="D48" s="27">
        <f>MATCH(VLOOKUP("Language",Config!$A$2:$B$19,2),$A$1:$Q$1,0)</f>
        <v>9</v>
      </c>
      <c r="E48" s="27" t="str" cm="1">
        <f t="array" ref="E48">IF(ISBLANK(INDEX($A$1:$Q$975,C48,D48)),G48, INDEX($A$1:$Q$975,C48,D48))</f>
        <v>Yes</v>
      </c>
      <c r="F48" s="27">
        <v>100</v>
      </c>
      <c r="G48" s="37" t="s">
        <v>35</v>
      </c>
      <c r="H48" s="28" t="s">
        <v>868</v>
      </c>
      <c r="I48" s="27"/>
      <c r="J48" s="28" t="s">
        <v>869</v>
      </c>
      <c r="K48" s="28" t="s">
        <v>870</v>
      </c>
      <c r="L48" s="28" t="s">
        <v>868</v>
      </c>
      <c r="M48" s="28" t="s">
        <v>871</v>
      </c>
      <c r="N48" s="28" t="s">
        <v>872</v>
      </c>
      <c r="O48" s="28" t="s">
        <v>868</v>
      </c>
    </row>
    <row r="49" spans="1:15" s="18" customFormat="1">
      <c r="A49" s="27" t="str">
        <f t="shared" si="2"/>
        <v>cutting_time_No</v>
      </c>
      <c r="B49" s="27" t="s">
        <v>212</v>
      </c>
      <c r="C49" s="27">
        <f t="shared" si="1"/>
        <v>49</v>
      </c>
      <c r="D49" s="27">
        <f>MATCH(VLOOKUP("Language",Config!$A$2:$B$19,2),$A$1:$Q$1,0)</f>
        <v>9</v>
      </c>
      <c r="E49" s="27" t="str" cm="1">
        <f t="array" ref="E49">IF(ISBLANK(INDEX($A$1:$Q$975,C49,D49)),G49, INDEX($A$1:$Q$975,C49,D49))</f>
        <v>No</v>
      </c>
      <c r="F49" s="27">
        <v>0</v>
      </c>
      <c r="G49" s="37" t="s">
        <v>39</v>
      </c>
      <c r="H49" s="28" t="s">
        <v>873</v>
      </c>
      <c r="I49" s="27"/>
      <c r="J49" s="28" t="s">
        <v>874</v>
      </c>
      <c r="K49" s="28" t="s">
        <v>39</v>
      </c>
      <c r="L49" s="28" t="s">
        <v>875</v>
      </c>
      <c r="M49" s="28" t="s">
        <v>876</v>
      </c>
      <c r="N49" s="28" t="s">
        <v>877</v>
      </c>
      <c r="O49" s="28" t="s">
        <v>878</v>
      </c>
    </row>
    <row r="50" spans="1:15" s="18" customFormat="1">
      <c r="A50" s="27" t="str">
        <f t="shared" si="2"/>
        <v>cutting_time_N/A</v>
      </c>
      <c r="B50" s="27" t="s">
        <v>212</v>
      </c>
      <c r="C50" s="27">
        <f t="shared" si="1"/>
        <v>50</v>
      </c>
      <c r="D50" s="27">
        <f>MATCH(VLOOKUP("Language",Config!$A$2:$B$19,2),$A$1:$Q$1,0)</f>
        <v>9</v>
      </c>
      <c r="E50" s="27" t="str" cm="1">
        <f t="array" ref="E50">IF(ISBLANK(INDEX($A$1:$Q$975,C50,D50)),G50, INDEX($A$1:$Q$975,C50,D50))</f>
        <v>N/A</v>
      </c>
      <c r="F50" s="27" t="s">
        <v>879</v>
      </c>
      <c r="G50" s="37" t="s">
        <v>2254</v>
      </c>
      <c r="H50" s="28"/>
      <c r="I50" s="27"/>
      <c r="J50" s="28"/>
      <c r="K50" s="28"/>
      <c r="L50" s="28"/>
      <c r="M50" s="28"/>
      <c r="N50" s="28"/>
      <c r="O50" s="28"/>
    </row>
    <row r="51" spans="1:15" s="193" customFormat="1">
      <c r="A51" s="190" t="str">
        <f t="shared" si="2"/>
        <v>legume_silage_Yes</v>
      </c>
      <c r="B51" s="190" t="s">
        <v>215</v>
      </c>
      <c r="C51" s="190">
        <f t="shared" si="1"/>
        <v>51</v>
      </c>
      <c r="D51" s="190">
        <f>MATCH(VLOOKUP("Language",Config!$A$2:$B$19,2),$A$1:$Q$1,0)</f>
        <v>9</v>
      </c>
      <c r="E51" s="190" t="str" cm="1">
        <f t="array" ref="E51">IF(ISBLANK(INDEX($A$1:$Q$975,C51,D51)),G51, INDEX($A$1:$Q$975,C51,D51))</f>
        <v>Yes</v>
      </c>
      <c r="F51" s="190">
        <v>100</v>
      </c>
      <c r="G51" s="191" t="s">
        <v>35</v>
      </c>
      <c r="H51" s="192" t="s">
        <v>868</v>
      </c>
      <c r="I51" s="190"/>
      <c r="J51" s="192" t="s">
        <v>869</v>
      </c>
      <c r="K51" s="192" t="s">
        <v>870</v>
      </c>
      <c r="L51" s="192" t="s">
        <v>868</v>
      </c>
      <c r="M51" s="192" t="s">
        <v>871</v>
      </c>
      <c r="N51" s="192" t="s">
        <v>872</v>
      </c>
      <c r="O51" s="192" t="s">
        <v>868</v>
      </c>
    </row>
    <row r="52" spans="1:15" s="193" customFormat="1">
      <c r="A52" s="190" t="str">
        <f t="shared" si="2"/>
        <v>legume_silage_No</v>
      </c>
      <c r="B52" s="190" t="s">
        <v>215</v>
      </c>
      <c r="C52" s="190">
        <f t="shared" si="1"/>
        <v>52</v>
      </c>
      <c r="D52" s="190">
        <f>MATCH(VLOOKUP("Language",Config!$A$2:$B$19,2),$A$1:$Q$1,0)</f>
        <v>9</v>
      </c>
      <c r="E52" s="190" t="str" cm="1">
        <f t="array" ref="E52">IF(ISBLANK(INDEX($A$1:$Q$975,C52,D52)),G52, INDEX($A$1:$Q$975,C52,D52))</f>
        <v>No</v>
      </c>
      <c r="F52" s="190">
        <v>0</v>
      </c>
      <c r="G52" s="191" t="s">
        <v>39</v>
      </c>
      <c r="H52" s="192" t="s">
        <v>873</v>
      </c>
      <c r="I52" s="190"/>
      <c r="J52" s="192" t="s">
        <v>874</v>
      </c>
      <c r="K52" s="192" t="s">
        <v>39</v>
      </c>
      <c r="L52" s="192" t="s">
        <v>875</v>
      </c>
      <c r="M52" s="192" t="s">
        <v>876</v>
      </c>
      <c r="N52" s="192" t="s">
        <v>877</v>
      </c>
      <c r="O52" s="192" t="s">
        <v>878</v>
      </c>
    </row>
    <row r="53" spans="1:15" s="193" customFormat="1" ht="70">
      <c r="A53" s="190" t="str">
        <f t="shared" si="2"/>
        <v>legume_silage_NA (I am not allowed to reseed or overseed my grasslands)</v>
      </c>
      <c r="B53" s="190" t="s">
        <v>215</v>
      </c>
      <c r="C53" s="190">
        <f t="shared" si="1"/>
        <v>53</v>
      </c>
      <c r="D53" s="190">
        <f>MATCH(VLOOKUP("Language",Config!$A$2:$B$19,2),$A$1:$Q$1,0)</f>
        <v>9</v>
      </c>
      <c r="E53" s="190" t="str" cm="1">
        <f t="array" ref="E53">IF(ISBLANK(INDEX($A$1:$Q$975,C53,D53)),G53, INDEX($A$1:$Q$975,C53,D53))</f>
        <v>NA (I am not allowed to reseed or overseed my grasslands)</v>
      </c>
      <c r="F53" s="190" t="s">
        <v>879</v>
      </c>
      <c r="G53" s="191" t="s">
        <v>1009</v>
      </c>
      <c r="H53" s="192" t="s">
        <v>1010</v>
      </c>
      <c r="I53" s="190"/>
      <c r="J53" s="192" t="s">
        <v>1011</v>
      </c>
      <c r="K53" s="192" t="s">
        <v>1012</v>
      </c>
      <c r="L53" s="192" t="s">
        <v>1013</v>
      </c>
      <c r="M53" s="192" t="s">
        <v>1014</v>
      </c>
      <c r="N53" s="192" t="s">
        <v>1015</v>
      </c>
      <c r="O53" s="192" t="s">
        <v>1016</v>
      </c>
    </row>
    <row r="54" spans="1:15" s="18" customFormat="1">
      <c r="A54" s="27" t="str">
        <f t="shared" si="2"/>
        <v>soil_fertility_&gt;90%</v>
      </c>
      <c r="B54" s="27" t="s">
        <v>218</v>
      </c>
      <c r="C54" s="27">
        <f t="shared" si="1"/>
        <v>54</v>
      </c>
      <c r="D54" s="27">
        <f>MATCH(VLOOKUP("Language",Config!$A$2:$B$19,2),$A$1:$Q$1,0)</f>
        <v>9</v>
      </c>
      <c r="E54" s="27" t="str" cm="1">
        <f t="array" ref="E54">IF(ISBLANK(INDEX($A$1:$Q$975,C54,D54)),G54, INDEX($A$1:$Q$975,C54,D54))</f>
        <v>&gt;90%</v>
      </c>
      <c r="F54" s="27">
        <v>100</v>
      </c>
      <c r="G54" s="37" t="s">
        <v>1017</v>
      </c>
      <c r="H54" s="28"/>
      <c r="I54" s="27"/>
      <c r="J54" s="28"/>
      <c r="K54" s="28"/>
      <c r="L54" s="28"/>
      <c r="M54" s="28"/>
      <c r="N54" s="28"/>
      <c r="O54" s="28"/>
    </row>
    <row r="55" spans="1:15" s="18" customFormat="1">
      <c r="A55" s="27" t="str">
        <f t="shared" si="2"/>
        <v>soil_fertility_70-90%</v>
      </c>
      <c r="B55" s="27" t="s">
        <v>218</v>
      </c>
      <c r="C55" s="27">
        <f t="shared" si="1"/>
        <v>55</v>
      </c>
      <c r="D55" s="27">
        <f>MATCH(VLOOKUP("Language",Config!$A$2:$B$19,2),$A$1:$Q$1,0)</f>
        <v>9</v>
      </c>
      <c r="E55" s="27" t="str" cm="1">
        <f t="array" ref="E55">IF(ISBLANK(INDEX($A$1:$Q$975,C55,D55)),G55, INDEX($A$1:$Q$975,C55,D55))</f>
        <v>70-90%</v>
      </c>
      <c r="F55" s="27">
        <v>75</v>
      </c>
      <c r="G55" s="37" t="s">
        <v>49</v>
      </c>
      <c r="H55" s="28"/>
      <c r="I55" s="27"/>
      <c r="J55" s="28"/>
      <c r="K55" s="28"/>
      <c r="L55" s="28"/>
      <c r="M55" s="28"/>
      <c r="N55" s="28"/>
      <c r="O55" s="28"/>
    </row>
    <row r="56" spans="1:15" s="18" customFormat="1">
      <c r="A56" s="27" t="str">
        <f t="shared" si="2"/>
        <v>soil_fertility_&lt;70%</v>
      </c>
      <c r="B56" s="27" t="s">
        <v>218</v>
      </c>
      <c r="C56" s="27">
        <f t="shared" si="1"/>
        <v>56</v>
      </c>
      <c r="D56" s="27">
        <f>MATCH(VLOOKUP("Language",Config!$A$2:$B$19,2),$A$1:$Q$1,0)</f>
        <v>9</v>
      </c>
      <c r="E56" s="27" t="str" cm="1">
        <f t="array" ref="E56">IF(ISBLANK(INDEX($A$1:$Q$975,C56,D56)),G56, INDEX($A$1:$Q$975,C56,D56))</f>
        <v>&lt;70%</v>
      </c>
      <c r="F56" s="27">
        <v>50</v>
      </c>
      <c r="G56" s="37" t="s">
        <v>1018</v>
      </c>
      <c r="H56" s="28"/>
      <c r="I56" s="27"/>
      <c r="J56" s="28"/>
      <c r="K56" s="28"/>
      <c r="L56" s="28"/>
      <c r="M56" s="28"/>
      <c r="N56" s="28"/>
      <c r="O56" s="28"/>
    </row>
    <row r="57" spans="1:15" s="18" customFormat="1">
      <c r="A57" s="27" t="str">
        <f t="shared" si="2"/>
        <v>soil_testing_Yes</v>
      </c>
      <c r="B57" s="27" t="s">
        <v>219</v>
      </c>
      <c r="C57" s="27">
        <f t="shared" si="1"/>
        <v>57</v>
      </c>
      <c r="D57" s="27">
        <f>MATCH(VLOOKUP("Language",Config!$A$2:$B$19,2),$A$1:$Q$1,0)</f>
        <v>9</v>
      </c>
      <c r="E57" s="27" t="str" cm="1">
        <f t="array" ref="E57">IF(ISBLANK(INDEX($A$1:$Q$975,C57,D57)),G57, INDEX($A$1:$Q$975,C57,D57))</f>
        <v>Yes</v>
      </c>
      <c r="F57" s="27">
        <v>100</v>
      </c>
      <c r="G57" s="37" t="s">
        <v>35</v>
      </c>
      <c r="H57" s="28" t="s">
        <v>868</v>
      </c>
      <c r="I57" s="27"/>
      <c r="J57" s="28" t="s">
        <v>869</v>
      </c>
      <c r="K57" s="28" t="s">
        <v>870</v>
      </c>
      <c r="L57" s="28" t="s">
        <v>868</v>
      </c>
      <c r="M57" s="28" t="s">
        <v>871</v>
      </c>
      <c r="N57" s="28" t="s">
        <v>872</v>
      </c>
      <c r="O57" s="28" t="s">
        <v>868</v>
      </c>
    </row>
    <row r="58" spans="1:15" s="18" customFormat="1">
      <c r="A58" s="27" t="str">
        <f t="shared" si="2"/>
        <v>soil_testing_No</v>
      </c>
      <c r="B58" s="27" t="s">
        <v>219</v>
      </c>
      <c r="C58" s="27">
        <f t="shared" si="1"/>
        <v>58</v>
      </c>
      <c r="D58" s="27">
        <f>MATCH(VLOOKUP("Language",Config!$A$2:$B$19,2),$A$1:$Q$1,0)</f>
        <v>9</v>
      </c>
      <c r="E58" s="27" t="str" cm="1">
        <f t="array" ref="E58">IF(ISBLANK(INDEX($A$1:$Q$975,C58,D58)),G58, INDEX($A$1:$Q$975,C58,D58))</f>
        <v>No</v>
      </c>
      <c r="F58" s="27">
        <v>0</v>
      </c>
      <c r="G58" s="37" t="s">
        <v>39</v>
      </c>
      <c r="H58" s="28" t="s">
        <v>873</v>
      </c>
      <c r="I58" s="27"/>
      <c r="J58" s="28" t="s">
        <v>874</v>
      </c>
      <c r="K58" s="28" t="s">
        <v>39</v>
      </c>
      <c r="L58" s="28" t="s">
        <v>875</v>
      </c>
      <c r="M58" s="28" t="s">
        <v>876</v>
      </c>
      <c r="N58" s="28" t="s">
        <v>877</v>
      </c>
      <c r="O58" s="28" t="s">
        <v>878</v>
      </c>
    </row>
    <row r="59" spans="1:15" s="193" customFormat="1">
      <c r="A59" s="190" t="str">
        <f t="shared" si="2"/>
        <v>perc_organicmatter_3% or more</v>
      </c>
      <c r="B59" s="190" t="s">
        <v>226</v>
      </c>
      <c r="C59" s="190">
        <f t="shared" si="1"/>
        <v>59</v>
      </c>
      <c r="D59" s="190">
        <f>MATCH(VLOOKUP("Language",Config!$A$2:$B$19,2),$A$1:$Q$1,0)</f>
        <v>9</v>
      </c>
      <c r="E59" s="190" t="str" cm="1">
        <f t="array" ref="E59">IF(ISBLANK(INDEX($A$1:$Q$975,C59,D59)),G59, INDEX($A$1:$Q$975,C59,D59))</f>
        <v>3% or more</v>
      </c>
      <c r="F59" s="190">
        <v>100</v>
      </c>
      <c r="G59" s="191" t="s">
        <v>50</v>
      </c>
      <c r="H59" s="192" t="s">
        <v>1019</v>
      </c>
      <c r="I59" s="190"/>
      <c r="J59" s="192" t="s">
        <v>1020</v>
      </c>
      <c r="K59" s="192" t="s">
        <v>1021</v>
      </c>
      <c r="L59" s="192" t="s">
        <v>1021</v>
      </c>
      <c r="M59" s="192"/>
      <c r="N59" s="192"/>
      <c r="O59" s="192"/>
    </row>
    <row r="60" spans="1:15" s="193" customFormat="1">
      <c r="A60" s="190" t="str">
        <f t="shared" si="2"/>
        <v>perc_organicmatter_less than 3%</v>
      </c>
      <c r="B60" s="190" t="s">
        <v>226</v>
      </c>
      <c r="C60" s="190">
        <f t="shared" si="1"/>
        <v>60</v>
      </c>
      <c r="D60" s="190">
        <f>MATCH(VLOOKUP("Language",Config!$A$2:$B$19,2),$A$1:$Q$1,0)</f>
        <v>9</v>
      </c>
      <c r="E60" s="190" t="str" cm="1">
        <f t="array" ref="E60">IF(ISBLANK(INDEX($A$1:$Q$975,C60,D60)),G60, INDEX($A$1:$Q$975,C60,D60))</f>
        <v>less than 3%</v>
      </c>
      <c r="F60" s="190">
        <v>0</v>
      </c>
      <c r="G60" s="191" t="s">
        <v>1022</v>
      </c>
      <c r="H60" s="192" t="s">
        <v>1023</v>
      </c>
      <c r="I60" s="190"/>
      <c r="J60" s="192" t="s">
        <v>1024</v>
      </c>
      <c r="K60" s="192" t="s">
        <v>1024</v>
      </c>
      <c r="L60" s="192" t="s">
        <v>1024</v>
      </c>
      <c r="M60" s="192"/>
      <c r="N60" s="192"/>
      <c r="O60" s="192"/>
    </row>
    <row r="61" spans="1:15" s="18" customFormat="1">
      <c r="A61" s="27" t="str">
        <f t="shared" si="2"/>
        <v>soil_compaction_All 3 options</v>
      </c>
      <c r="B61" s="27" t="s">
        <v>229</v>
      </c>
      <c r="C61" s="27">
        <f t="shared" si="1"/>
        <v>61</v>
      </c>
      <c r="D61" s="27">
        <f>MATCH(VLOOKUP("Language",Config!$A$2:$B$19,2),$A$1:$Q$1,0)</f>
        <v>9</v>
      </c>
      <c r="E61" s="27" t="str" cm="1">
        <f t="array" ref="E61">IF(ISBLANK(INDEX($A$1:$Q$975,C61,D61)),G61, INDEX($A$1:$Q$975,C61,D61))</f>
        <v>All 3 options</v>
      </c>
      <c r="F61" s="27">
        <v>100</v>
      </c>
      <c r="G61" s="37" t="s">
        <v>1025</v>
      </c>
      <c r="H61" s="28" t="s">
        <v>1026</v>
      </c>
      <c r="I61" s="27"/>
      <c r="J61" s="28" t="s">
        <v>1027</v>
      </c>
      <c r="K61" s="28" t="s">
        <v>1028</v>
      </c>
      <c r="L61" s="28" t="s">
        <v>1029</v>
      </c>
      <c r="M61" s="28" t="s">
        <v>1030</v>
      </c>
      <c r="N61" s="28" t="s">
        <v>1031</v>
      </c>
      <c r="O61" s="28" t="s">
        <v>1032</v>
      </c>
    </row>
    <row r="62" spans="1:15" s="18" customFormat="1">
      <c r="A62" s="27" t="str">
        <f t="shared" si="2"/>
        <v>soil_compaction_Only 2 options</v>
      </c>
      <c r="B62" s="27" t="s">
        <v>229</v>
      </c>
      <c r="C62" s="27">
        <f t="shared" si="1"/>
        <v>62</v>
      </c>
      <c r="D62" s="27">
        <f>MATCH(VLOOKUP("Language",Config!$A$2:$B$19,2),$A$1:$Q$1,0)</f>
        <v>9</v>
      </c>
      <c r="E62" s="27" t="str" cm="1">
        <f t="array" ref="E62">IF(ISBLANK(INDEX($A$1:$Q$975,C62,D62)),G62, INDEX($A$1:$Q$975,C62,D62))</f>
        <v>Only 2 options</v>
      </c>
      <c r="F62" s="27">
        <v>50</v>
      </c>
      <c r="G62" s="37" t="s">
        <v>51</v>
      </c>
      <c r="H62" s="28" t="s">
        <v>1033</v>
      </c>
      <c r="I62" s="27"/>
      <c r="J62" s="28" t="s">
        <v>1034</v>
      </c>
      <c r="K62" s="28" t="s">
        <v>1035</v>
      </c>
      <c r="L62" s="28" t="s">
        <v>1036</v>
      </c>
      <c r="M62" s="28" t="s">
        <v>1037</v>
      </c>
      <c r="N62" s="28" t="s">
        <v>1038</v>
      </c>
      <c r="O62" s="28" t="s">
        <v>1039</v>
      </c>
    </row>
    <row r="63" spans="1:15" s="18" customFormat="1" ht="42">
      <c r="A63" s="27" t="str">
        <f t="shared" si="2"/>
        <v>soil_compaction_Just 1/0 options</v>
      </c>
      <c r="B63" s="27" t="s">
        <v>229</v>
      </c>
      <c r="C63" s="27">
        <f t="shared" si="1"/>
        <v>63</v>
      </c>
      <c r="D63" s="27">
        <f>MATCH(VLOOKUP("Language",Config!$A$2:$B$19,2),$A$1:$Q$1,0)</f>
        <v>9</v>
      </c>
      <c r="E63" s="27" t="str" cm="1">
        <f t="array" ref="E63">IF(ISBLANK(INDEX($A$1:$Q$975,C63,D63)),G63, INDEX($A$1:$Q$975,C63,D63))</f>
        <v>Just 1/0 options</v>
      </c>
      <c r="F63" s="27">
        <v>0</v>
      </c>
      <c r="G63" s="37" t="s">
        <v>1040</v>
      </c>
      <c r="H63" s="28" t="s">
        <v>1041</v>
      </c>
      <c r="I63" s="27"/>
      <c r="J63" s="28" t="s">
        <v>1042</v>
      </c>
      <c r="K63" s="28" t="s">
        <v>1043</v>
      </c>
      <c r="L63" s="28" t="s">
        <v>1044</v>
      </c>
      <c r="M63" s="28" t="s">
        <v>1045</v>
      </c>
      <c r="N63" s="28" t="s">
        <v>1046</v>
      </c>
      <c r="O63" s="28" t="s">
        <v>1047</v>
      </c>
    </row>
    <row r="64" spans="1:15" s="18" customFormat="1">
      <c r="A64" s="27" t="str">
        <f>B64&amp;"_"&amp;E64</f>
        <v>yes_positive_0_100_Yes</v>
      </c>
      <c r="B64" s="27" t="s">
        <v>117</v>
      </c>
      <c r="C64" s="27">
        <f t="shared" si="1"/>
        <v>64</v>
      </c>
      <c r="D64" s="27">
        <f>MATCH(VLOOKUP("Language",Config!$A$2:$B$19,2),$A$1:$Q$1,0)</f>
        <v>9</v>
      </c>
      <c r="E64" s="27" t="str" cm="1">
        <f t="array" ref="E64">IF(ISBLANK(INDEX($A$1:$Q$975,C64,D64)),G64, INDEX($A$1:$Q$975,C64,D64))</f>
        <v>Yes</v>
      </c>
      <c r="F64" s="27">
        <v>100</v>
      </c>
      <c r="G64" s="37" t="s">
        <v>35</v>
      </c>
      <c r="H64" s="28" t="s">
        <v>868</v>
      </c>
      <c r="I64" s="27"/>
      <c r="J64" s="28" t="s">
        <v>869</v>
      </c>
      <c r="K64" s="28" t="s">
        <v>870</v>
      </c>
      <c r="L64" s="28" t="s">
        <v>868</v>
      </c>
      <c r="M64" s="28" t="s">
        <v>871</v>
      </c>
      <c r="N64" s="28" t="s">
        <v>872</v>
      </c>
      <c r="O64" s="28" t="s">
        <v>868</v>
      </c>
    </row>
    <row r="65" spans="1:15" s="18" customFormat="1">
      <c r="A65" s="27" t="str">
        <f t="shared" si="2"/>
        <v>yes_positive_0_100_No</v>
      </c>
      <c r="B65" s="27" t="s">
        <v>117</v>
      </c>
      <c r="C65" s="27">
        <f t="shared" si="1"/>
        <v>65</v>
      </c>
      <c r="D65" s="27">
        <f>MATCH(VLOOKUP("Language",Config!$A$2:$B$19,2),$A$1:$Q$1,0)</f>
        <v>9</v>
      </c>
      <c r="E65" s="27" t="str" cm="1">
        <f t="array" ref="E65">IF(ISBLANK(INDEX($A$1:$Q$975,C65,D65)),G65, INDEX($A$1:$Q$975,C65,D65))</f>
        <v>No</v>
      </c>
      <c r="F65" s="27">
        <v>0</v>
      </c>
      <c r="G65" s="37" t="s">
        <v>39</v>
      </c>
      <c r="H65" s="28" t="s">
        <v>873</v>
      </c>
      <c r="I65" s="27"/>
      <c r="J65" s="28" t="s">
        <v>874</v>
      </c>
      <c r="K65" s="28" t="s">
        <v>39</v>
      </c>
      <c r="L65" s="28" t="s">
        <v>875</v>
      </c>
      <c r="M65" s="28" t="s">
        <v>876</v>
      </c>
      <c r="N65" s="28" t="s">
        <v>877</v>
      </c>
      <c r="O65" s="28" t="s">
        <v>878</v>
      </c>
    </row>
    <row r="66" spans="1:15" s="18" customFormat="1" ht="28">
      <c r="A66" s="27" t="str">
        <f t="shared" si="2"/>
        <v>kg_N_grazingarea_I do not apply any chemical nitrogen</v>
      </c>
      <c r="B66" s="27" t="s">
        <v>303</v>
      </c>
      <c r="C66" s="27">
        <f t="shared" si="1"/>
        <v>66</v>
      </c>
      <c r="D66" s="27">
        <f>MATCH(VLOOKUP("Language",Config!$A$2:$B$19,2),$A$1:$Q$1,0)</f>
        <v>9</v>
      </c>
      <c r="E66" s="27" t="str" cm="1">
        <f t="array" ref="E66">IF(ISBLANK(INDEX($A$1:$Q$975,C66,D66)),G66, INDEX($A$1:$Q$975,C66,D66))</f>
        <v>I do not apply any chemical nitrogen</v>
      </c>
      <c r="F66" s="27">
        <v>100</v>
      </c>
      <c r="G66" s="37" t="s">
        <v>1048</v>
      </c>
      <c r="H66" s="28" t="s">
        <v>1049</v>
      </c>
      <c r="I66" s="27"/>
      <c r="J66" s="28" t="s">
        <v>1050</v>
      </c>
      <c r="K66" s="28" t="s">
        <v>1051</v>
      </c>
      <c r="L66" s="28" t="s">
        <v>1052</v>
      </c>
      <c r="M66" s="28" t="s">
        <v>1053</v>
      </c>
      <c r="N66" s="28" t="s">
        <v>1054</v>
      </c>
      <c r="O66" s="28" t="s">
        <v>1055</v>
      </c>
    </row>
    <row r="67" spans="1:15" s="18" customFormat="1">
      <c r="A67" s="27" t="str">
        <f t="shared" si="2"/>
        <v>kg_N_grazingarea_&lt;80 kg N/ha</v>
      </c>
      <c r="B67" s="27" t="s">
        <v>303</v>
      </c>
      <c r="C67" s="27">
        <f t="shared" si="1"/>
        <v>67</v>
      </c>
      <c r="D67" s="27">
        <f>MATCH(VLOOKUP("Language",Config!$A$2:$B$19,2),$A$1:$Q$1,0)</f>
        <v>9</v>
      </c>
      <c r="E67" s="27" t="str" cm="1">
        <f t="array" ref="E67">IF(ISBLANK(INDEX($A$1:$Q$975,C67,D67)),G67, INDEX($A$1:$Q$975,C67,D67))</f>
        <v>&lt;80 kg N/ha</v>
      </c>
      <c r="F67" s="27">
        <v>75</v>
      </c>
      <c r="G67" s="37" t="s">
        <v>1056</v>
      </c>
      <c r="H67" s="28"/>
      <c r="I67" s="27"/>
      <c r="J67" s="28"/>
      <c r="K67" s="28"/>
      <c r="L67" s="28"/>
      <c r="M67" s="28"/>
      <c r="N67" s="28"/>
      <c r="O67" s="28"/>
    </row>
    <row r="68" spans="1:15" s="18" customFormat="1">
      <c r="A68" s="27" t="str">
        <f t="shared" si="2"/>
        <v>kg_N_grazingarea_80 -150 kg N/ha</v>
      </c>
      <c r="B68" s="27" t="s">
        <v>303</v>
      </c>
      <c r="C68" s="27">
        <f t="shared" si="1"/>
        <v>68</v>
      </c>
      <c r="D68" s="27">
        <f>MATCH(VLOOKUP("Language",Config!$A$2:$B$19,2),$A$1:$Q$1,0)</f>
        <v>9</v>
      </c>
      <c r="E68" s="27" t="str" cm="1">
        <f t="array" ref="E68">IF(ISBLANK(INDEX($A$1:$Q$975,C68,D68)),G68, INDEX($A$1:$Q$975,C68,D68))</f>
        <v>80 -150 kg N/ha</v>
      </c>
      <c r="F68" s="27">
        <v>50</v>
      </c>
      <c r="G68" s="37" t="s">
        <v>1057</v>
      </c>
      <c r="H68" s="28"/>
      <c r="I68" s="27"/>
      <c r="J68" s="28"/>
      <c r="K68" s="28"/>
      <c r="L68" s="28"/>
      <c r="M68" s="28"/>
      <c r="N68" s="28"/>
      <c r="O68" s="28"/>
    </row>
    <row r="69" spans="1:15" s="18" customFormat="1">
      <c r="A69" s="27" t="str">
        <f t="shared" si="2"/>
        <v>kg_N_grazingarea_150-200 kg N/ha</v>
      </c>
      <c r="B69" s="27" t="s">
        <v>303</v>
      </c>
      <c r="C69" s="27">
        <f t="shared" si="1"/>
        <v>69</v>
      </c>
      <c r="D69" s="27">
        <f>MATCH(VLOOKUP("Language",Config!$A$2:$B$19,2),$A$1:$Q$1,0)</f>
        <v>9</v>
      </c>
      <c r="E69" s="27" t="str" cm="1">
        <f t="array" ref="E69">IF(ISBLANK(INDEX($A$1:$Q$975,C69,D69)),G69, INDEX($A$1:$Q$975,C69,D69))</f>
        <v>150-200 kg N/ha</v>
      </c>
      <c r="F69" s="27">
        <v>25</v>
      </c>
      <c r="G69" s="37" t="s">
        <v>1058</v>
      </c>
      <c r="H69" s="28"/>
      <c r="I69" s="27"/>
      <c r="J69" s="28"/>
      <c r="K69" s="28"/>
      <c r="L69" s="28"/>
      <c r="M69" s="28"/>
      <c r="N69" s="28"/>
      <c r="O69" s="28"/>
    </row>
    <row r="70" spans="1:15" s="18" customFormat="1">
      <c r="A70" s="27" t="str">
        <f t="shared" si="2"/>
        <v>kg_N_grazingarea_&gt; 200 kg N/ha</v>
      </c>
      <c r="B70" s="27" t="s">
        <v>303</v>
      </c>
      <c r="C70" s="27">
        <f t="shared" ref="C70:C134" si="3">ROW(A70)</f>
        <v>70</v>
      </c>
      <c r="D70" s="27">
        <f>MATCH(VLOOKUP("Language",Config!$A$2:$B$19,2),$A$1:$Q$1,0)</f>
        <v>9</v>
      </c>
      <c r="E70" s="27" t="str" cm="1">
        <f t="array" ref="E70">IF(ISBLANK(INDEX($A$1:$Q$975,C70,D70)),G70, INDEX($A$1:$Q$975,C70,D70))</f>
        <v>&gt; 200 kg N/ha</v>
      </c>
      <c r="F70" s="27">
        <v>0</v>
      </c>
      <c r="G70" s="37" t="s">
        <v>53</v>
      </c>
      <c r="H70" s="28"/>
      <c r="I70" s="27"/>
      <c r="J70" s="28"/>
      <c r="K70" s="28"/>
      <c r="L70" s="28"/>
      <c r="M70" s="28"/>
      <c r="N70" s="28"/>
      <c r="O70" s="28"/>
    </row>
    <row r="71" spans="1:15" s="18" customFormat="1" ht="28">
      <c r="A71" s="27" t="str">
        <f t="shared" si="2"/>
        <v>kg_N_mowingarea_I do not apply any chemical nitrogen</v>
      </c>
      <c r="B71" s="27" t="s">
        <v>306</v>
      </c>
      <c r="C71" s="27">
        <f t="shared" si="3"/>
        <v>71</v>
      </c>
      <c r="D71" s="27">
        <f>MATCH(VLOOKUP("Language",Config!$A$2:$B$19,2),$A$1:$Q$1,0)</f>
        <v>9</v>
      </c>
      <c r="E71" s="27" t="str" cm="1">
        <f t="array" ref="E71">IF(ISBLANK(INDEX($A$1:$Q$975,C71,D71)),G71, INDEX($A$1:$Q$975,C71,D71))</f>
        <v>I do not apply any chemical nitrogen</v>
      </c>
      <c r="F71" s="27">
        <v>100</v>
      </c>
      <c r="G71" s="37" t="s">
        <v>1048</v>
      </c>
      <c r="H71" s="28" t="s">
        <v>1049</v>
      </c>
      <c r="I71" s="27"/>
      <c r="J71" s="28" t="s">
        <v>1050</v>
      </c>
      <c r="K71" s="28" t="s">
        <v>1051</v>
      </c>
      <c r="L71" s="28" t="s">
        <v>1052</v>
      </c>
      <c r="M71" s="28" t="s">
        <v>1053</v>
      </c>
      <c r="N71" s="28" t="s">
        <v>1054</v>
      </c>
      <c r="O71" s="28" t="s">
        <v>1055</v>
      </c>
    </row>
    <row r="72" spans="1:15" s="18" customFormat="1">
      <c r="A72" s="27" t="str">
        <f t="shared" si="2"/>
        <v>kg_N_mowingarea_&lt;100 kg N/ha</v>
      </c>
      <c r="B72" s="27" t="s">
        <v>306</v>
      </c>
      <c r="C72" s="27">
        <f t="shared" si="3"/>
        <v>72</v>
      </c>
      <c r="D72" s="27">
        <f>MATCH(VLOOKUP("Language",Config!$A$2:$B$19,2),$A$1:$Q$1,0)</f>
        <v>9</v>
      </c>
      <c r="E72" s="27" t="str" cm="1">
        <f t="array" ref="E72">IF(ISBLANK(INDEX($A$1:$Q$975,C72,D72)),G72, INDEX($A$1:$Q$975,C72,D72))</f>
        <v>&lt;100 kg N/ha</v>
      </c>
      <c r="F72" s="27">
        <v>75</v>
      </c>
      <c r="G72" s="37" t="s">
        <v>1059</v>
      </c>
      <c r="H72" s="28"/>
      <c r="I72" s="27"/>
      <c r="J72" s="28"/>
      <c r="K72" s="28"/>
      <c r="L72" s="28"/>
      <c r="M72" s="28"/>
      <c r="N72" s="28"/>
      <c r="O72" s="28"/>
    </row>
    <row r="73" spans="1:15" s="18" customFormat="1">
      <c r="A73" s="27" t="str">
        <f t="shared" si="2"/>
        <v>kg_N_mowingarea_100-200 kg N/ha</v>
      </c>
      <c r="B73" s="27" t="s">
        <v>306</v>
      </c>
      <c r="C73" s="27">
        <f t="shared" si="3"/>
        <v>73</v>
      </c>
      <c r="D73" s="27">
        <f>MATCH(VLOOKUP("Language",Config!$A$2:$B$19,2),$A$1:$Q$1,0)</f>
        <v>9</v>
      </c>
      <c r="E73" s="27" t="str" cm="1">
        <f t="array" ref="E73">IF(ISBLANK(INDEX($A$1:$Q$975,C73,D73)),G73, INDEX($A$1:$Q$975,C73,D73))</f>
        <v>100-200 kg N/ha</v>
      </c>
      <c r="F73" s="27">
        <v>25</v>
      </c>
      <c r="G73" s="37" t="s">
        <v>1060</v>
      </c>
      <c r="H73" s="28"/>
      <c r="I73" s="27"/>
      <c r="J73" s="28"/>
      <c r="K73" s="28"/>
      <c r="L73" s="28"/>
      <c r="M73" s="28"/>
      <c r="N73" s="28"/>
      <c r="O73" s="28"/>
    </row>
    <row r="74" spans="1:15" s="18" customFormat="1">
      <c r="A74" s="27" t="str">
        <f t="shared" si="2"/>
        <v>kg_N_mowingarea_&gt;200 kg N/ha</v>
      </c>
      <c r="B74" s="27" t="s">
        <v>306</v>
      </c>
      <c r="C74" s="27">
        <f t="shared" si="3"/>
        <v>74</v>
      </c>
      <c r="D74" s="27">
        <f>MATCH(VLOOKUP("Language",Config!$A$2:$B$19,2),$A$1:$Q$1,0)</f>
        <v>9</v>
      </c>
      <c r="E74" s="27" t="str" cm="1">
        <f t="array" ref="E74">IF(ISBLANK(INDEX($A$1:$Q$975,C74,D74)),G74, INDEX($A$1:$Q$975,C74,D74))</f>
        <v>&gt;200 kg N/ha</v>
      </c>
      <c r="F74" s="27">
        <v>0</v>
      </c>
      <c r="G74" s="37" t="s">
        <v>54</v>
      </c>
      <c r="H74" s="28"/>
      <c r="I74" s="27"/>
      <c r="J74" s="28"/>
      <c r="K74" s="28"/>
      <c r="L74" s="28"/>
      <c r="M74" s="28"/>
      <c r="N74" s="28"/>
      <c r="O74" s="38"/>
    </row>
    <row r="75" spans="1:15" s="18" customFormat="1">
      <c r="A75" s="27" t="str">
        <f t="shared" si="2"/>
        <v>dung_mowingarea_At least every 1-2 years</v>
      </c>
      <c r="B75" s="27" t="s">
        <v>257</v>
      </c>
      <c r="C75" s="27">
        <f t="shared" si="3"/>
        <v>75</v>
      </c>
      <c r="D75" s="27">
        <f>MATCH(VLOOKUP("Language",Config!$A$2:$B$19,2),$A$1:$Q$1,0)</f>
        <v>9</v>
      </c>
      <c r="E75" s="27" t="str" cm="1">
        <f t="array" ref="E75">IF(ISBLANK(INDEX($A$1:$Q$975,C75,D75)),G75, INDEX($A$1:$Q$975,C75,D75))</f>
        <v>At least every 1-2 years</v>
      </c>
      <c r="F75" s="27">
        <v>100</v>
      </c>
      <c r="G75" s="37" t="s">
        <v>1061</v>
      </c>
      <c r="H75" s="28" t="s">
        <v>1062</v>
      </c>
      <c r="I75" s="27"/>
      <c r="J75" s="28" t="s">
        <v>1063</v>
      </c>
      <c r="K75" s="28" t="s">
        <v>1064</v>
      </c>
      <c r="L75" s="28" t="s">
        <v>1065</v>
      </c>
      <c r="M75" s="28" t="s">
        <v>1066</v>
      </c>
      <c r="N75" s="28" t="s">
        <v>1067</v>
      </c>
      <c r="O75" s="38" t="s">
        <v>1068</v>
      </c>
    </row>
    <row r="76" spans="1:15" s="18" customFormat="1">
      <c r="A76" s="27" t="str">
        <f t="shared" si="2"/>
        <v>dung_mowingarea_3 or more years</v>
      </c>
      <c r="B76" s="27" t="s">
        <v>257</v>
      </c>
      <c r="C76" s="27">
        <f t="shared" si="3"/>
        <v>76</v>
      </c>
      <c r="D76" s="27">
        <f>MATCH(VLOOKUP("Language",Config!$A$2:$B$19,2),$A$1:$Q$1,0)</f>
        <v>9</v>
      </c>
      <c r="E76" s="27" t="str" cm="1">
        <f t="array" ref="E76">IF(ISBLANK(INDEX($A$1:$Q$975,C76,D76)),G76, INDEX($A$1:$Q$975,C76,D76))</f>
        <v>3 or more years</v>
      </c>
      <c r="F76" s="27">
        <v>0</v>
      </c>
      <c r="G76" s="37" t="s">
        <v>52</v>
      </c>
      <c r="H76" s="28" t="s">
        <v>1069</v>
      </c>
      <c r="I76" s="27"/>
      <c r="J76" s="28" t="s">
        <v>1070</v>
      </c>
      <c r="K76" s="28" t="s">
        <v>1071</v>
      </c>
      <c r="L76" s="28" t="s">
        <v>1072</v>
      </c>
      <c r="M76" s="28" t="s">
        <v>1073</v>
      </c>
      <c r="N76" s="28" t="s">
        <v>1074</v>
      </c>
      <c r="O76" s="38" t="s">
        <v>1075</v>
      </c>
    </row>
    <row r="77" spans="1:15" s="18" customFormat="1">
      <c r="A77" s="39" t="str">
        <f t="shared" si="2"/>
        <v>breed_differences_≥ 2 breeds</v>
      </c>
      <c r="B77" s="39" t="s">
        <v>356</v>
      </c>
      <c r="C77" s="39">
        <f t="shared" si="3"/>
        <v>77</v>
      </c>
      <c r="D77" s="39">
        <f>MATCH(VLOOKUP("Language",Config!$A$2:$B$19,2),$A$1:$Q$1,0)</f>
        <v>9</v>
      </c>
      <c r="E77" s="39" t="str" cm="1">
        <f t="array" ref="E77">IF(ISBLANK(INDEX($A$1:$Q$975,C77,D77)),G77, INDEX($A$1:$Q$975,C77,D77))</f>
        <v>≥ 2 breeds</v>
      </c>
      <c r="F77" s="39">
        <v>100</v>
      </c>
      <c r="G77" s="39" t="s">
        <v>1076</v>
      </c>
      <c r="H77" s="29" t="s">
        <v>1077</v>
      </c>
      <c r="I77" s="40"/>
      <c r="J77" s="29" t="s">
        <v>1078</v>
      </c>
      <c r="K77" s="29" t="s">
        <v>1079</v>
      </c>
      <c r="L77" s="29" t="s">
        <v>1080</v>
      </c>
      <c r="M77" s="29" t="s">
        <v>1081</v>
      </c>
      <c r="N77" s="29" t="s">
        <v>1082</v>
      </c>
      <c r="O77" s="29" t="s">
        <v>1083</v>
      </c>
    </row>
    <row r="78" spans="1:15" s="18" customFormat="1">
      <c r="A78" s="39" t="str">
        <f t="shared" si="2"/>
        <v>breed_differences_1 breed</v>
      </c>
      <c r="B78" s="39" t="s">
        <v>356</v>
      </c>
      <c r="C78" s="39">
        <f t="shared" si="3"/>
        <v>78</v>
      </c>
      <c r="D78" s="39">
        <f>MATCH(VLOOKUP("Language",Config!$A$2:$B$19,2),$A$1:$Q$1,0)</f>
        <v>9</v>
      </c>
      <c r="E78" s="39" t="str" cm="1">
        <f t="array" ref="E78">IF(ISBLANK(INDEX($A$1:$Q$975,C78,D78)),G78, INDEX($A$1:$Q$975,C78,D78))</f>
        <v>1 breed</v>
      </c>
      <c r="F78" s="39">
        <v>0</v>
      </c>
      <c r="G78" s="39" t="s">
        <v>56</v>
      </c>
      <c r="H78" s="29" t="s">
        <v>1084</v>
      </c>
      <c r="I78" s="40"/>
      <c r="J78" s="29" t="s">
        <v>1085</v>
      </c>
      <c r="K78" s="29" t="s">
        <v>1086</v>
      </c>
      <c r="L78" s="29" t="s">
        <v>1087</v>
      </c>
      <c r="M78" s="29" t="s">
        <v>1088</v>
      </c>
      <c r="N78" s="29" t="s">
        <v>1089</v>
      </c>
      <c r="O78" s="29" t="s">
        <v>1087</v>
      </c>
    </row>
    <row r="79" spans="1:15" s="18" customFormat="1">
      <c r="A79" s="39" t="str">
        <f t="shared" si="2"/>
        <v>types_crops_forage_≥ 3 types</v>
      </c>
      <c r="B79" s="39" t="s">
        <v>376</v>
      </c>
      <c r="C79" s="39">
        <f t="shared" si="3"/>
        <v>79</v>
      </c>
      <c r="D79" s="39">
        <f>MATCH(VLOOKUP("Language",Config!$A$2:$B$19,2),$A$1:$Q$1,0)</f>
        <v>9</v>
      </c>
      <c r="E79" s="39" t="str" cm="1">
        <f t="array" ref="E79">IF(ISBLANK(INDEX($A$1:$Q$975,C79,D79)),G79, INDEX($A$1:$Q$975,C79,D79))</f>
        <v>≥ 3 types</v>
      </c>
      <c r="F79" s="39">
        <v>100</v>
      </c>
      <c r="G79" s="39" t="s">
        <v>1090</v>
      </c>
      <c r="H79" s="29" t="s">
        <v>1091</v>
      </c>
      <c r="I79" s="40"/>
      <c r="J79" s="29" t="s">
        <v>1090</v>
      </c>
      <c r="K79" s="29" t="s">
        <v>1092</v>
      </c>
      <c r="L79" s="29" t="s">
        <v>1093</v>
      </c>
      <c r="M79" s="29" t="s">
        <v>1094</v>
      </c>
      <c r="N79" s="29" t="s">
        <v>1095</v>
      </c>
      <c r="O79" s="29" t="s">
        <v>1096</v>
      </c>
    </row>
    <row r="80" spans="1:15" s="18" customFormat="1">
      <c r="A80" s="39" t="str">
        <f t="shared" si="2"/>
        <v>types_crops_forage_2 types</v>
      </c>
      <c r="B80" s="39" t="s">
        <v>376</v>
      </c>
      <c r="C80" s="39">
        <f t="shared" si="3"/>
        <v>80</v>
      </c>
      <c r="D80" s="39">
        <f>MATCH(VLOOKUP("Language",Config!$A$2:$B$19,2),$A$1:$Q$1,0)</f>
        <v>9</v>
      </c>
      <c r="E80" s="39" t="str" cm="1">
        <f t="array" ref="E80">IF(ISBLANK(INDEX($A$1:$Q$975,C80,D80)),G80, INDEX($A$1:$Q$975,C80,D80))</f>
        <v>2 types</v>
      </c>
      <c r="F80" s="39">
        <v>50</v>
      </c>
      <c r="G80" s="39" t="s">
        <v>57</v>
      </c>
      <c r="H80" s="29" t="s">
        <v>1097</v>
      </c>
      <c r="I80" s="40"/>
      <c r="J80" s="29" t="s">
        <v>57</v>
      </c>
      <c r="K80" s="29" t="s">
        <v>1098</v>
      </c>
      <c r="L80" s="29" t="s">
        <v>1099</v>
      </c>
      <c r="M80" s="29" t="s">
        <v>1100</v>
      </c>
      <c r="N80" s="29" t="s">
        <v>1101</v>
      </c>
      <c r="O80" s="29" t="s">
        <v>1102</v>
      </c>
    </row>
    <row r="81" spans="1:15" s="18" customFormat="1">
      <c r="A81" s="39" t="str">
        <f t="shared" si="2"/>
        <v>types_crops_forage_1 type</v>
      </c>
      <c r="B81" s="39" t="s">
        <v>376</v>
      </c>
      <c r="C81" s="39">
        <f t="shared" si="3"/>
        <v>81</v>
      </c>
      <c r="D81" s="39">
        <f>MATCH(VLOOKUP("Language",Config!$A$2:$B$19,2),$A$1:$Q$1,0)</f>
        <v>9</v>
      </c>
      <c r="E81" s="39" t="str" cm="1">
        <f t="array" ref="E81">IF(ISBLANK(INDEX($A$1:$Q$975,C81,D81)),G81, INDEX($A$1:$Q$975,C81,D81))</f>
        <v>1 type</v>
      </c>
      <c r="F81" s="39">
        <v>0</v>
      </c>
      <c r="G81" s="39" t="s">
        <v>1103</v>
      </c>
      <c r="H81" s="29" t="s">
        <v>1104</v>
      </c>
      <c r="I81" s="40"/>
      <c r="J81" s="29" t="s">
        <v>1103</v>
      </c>
      <c r="K81" s="29" t="s">
        <v>1105</v>
      </c>
      <c r="L81" s="29" t="s">
        <v>1106</v>
      </c>
      <c r="M81" s="29" t="s">
        <v>1105</v>
      </c>
      <c r="N81" s="29" t="s">
        <v>1107</v>
      </c>
      <c r="O81" s="29" t="s">
        <v>1108</v>
      </c>
    </row>
    <row r="82" spans="1:15" s="18" customFormat="1">
      <c r="A82" s="39" t="str">
        <f t="shared" si="2"/>
        <v xml:space="preserve">woody_species_≥ 10 species </v>
      </c>
      <c r="B82" s="39" t="s">
        <v>401</v>
      </c>
      <c r="C82" s="39">
        <f t="shared" si="3"/>
        <v>82</v>
      </c>
      <c r="D82" s="39">
        <f>MATCH(VLOOKUP("Language",Config!$A$2:$B$19,2),$A$1:$Q$1,0)</f>
        <v>9</v>
      </c>
      <c r="E82" s="39" t="str" cm="1">
        <f t="array" ref="E82">IF(ISBLANK(INDEX($A$1:$Q$975,C82,D82)),G82, INDEX($A$1:$Q$975,C82,D82))</f>
        <v xml:space="preserve">≥ 10 species </v>
      </c>
      <c r="F82" s="39">
        <v>100</v>
      </c>
      <c r="G82" s="39" t="s">
        <v>1109</v>
      </c>
      <c r="H82" s="29" t="s">
        <v>1110</v>
      </c>
      <c r="I82" s="40"/>
      <c r="J82" s="29" t="s">
        <v>1111</v>
      </c>
      <c r="K82" s="29" t="s">
        <v>1112</v>
      </c>
      <c r="L82" s="29" t="s">
        <v>1113</v>
      </c>
      <c r="M82" s="29" t="s">
        <v>1114</v>
      </c>
      <c r="N82" s="29" t="s">
        <v>1115</v>
      </c>
      <c r="O82" s="29" t="s">
        <v>1116</v>
      </c>
    </row>
    <row r="83" spans="1:15" s="18" customFormat="1">
      <c r="A83" s="39" t="str">
        <f t="shared" si="2"/>
        <v xml:space="preserve">woody_species_Between 10 and 5 species </v>
      </c>
      <c r="B83" s="39" t="s">
        <v>401</v>
      </c>
      <c r="C83" s="39">
        <f t="shared" si="3"/>
        <v>83</v>
      </c>
      <c r="D83" s="39">
        <f>MATCH(VLOOKUP("Language",Config!$A$2:$B$19,2),$A$1:$Q$1,0)</f>
        <v>9</v>
      </c>
      <c r="E83" s="39" t="str" cm="1">
        <f t="array" ref="E83">IF(ISBLANK(INDEX($A$1:$Q$975,C83,D83)),G83, INDEX($A$1:$Q$975,C83,D83))</f>
        <v xml:space="preserve">Between 10 and 5 species </v>
      </c>
      <c r="F83" s="39">
        <v>75</v>
      </c>
      <c r="G83" s="39" t="s">
        <v>1117</v>
      </c>
      <c r="H83" s="29" t="s">
        <v>1118</v>
      </c>
      <c r="I83" s="40"/>
      <c r="J83" s="29" t="s">
        <v>1119</v>
      </c>
      <c r="K83" s="29" t="s">
        <v>1120</v>
      </c>
      <c r="L83" s="29" t="s">
        <v>1121</v>
      </c>
      <c r="M83" s="29" t="s">
        <v>1122</v>
      </c>
      <c r="N83" s="29" t="s">
        <v>1123</v>
      </c>
      <c r="O83" s="29" t="s">
        <v>1124</v>
      </c>
    </row>
    <row r="84" spans="1:15" s="18" customFormat="1">
      <c r="A84" s="39" t="str">
        <f t="shared" si="2"/>
        <v>woody_species_Between 5 and 3 species</v>
      </c>
      <c r="B84" s="39" t="s">
        <v>401</v>
      </c>
      <c r="C84" s="39">
        <f t="shared" si="3"/>
        <v>84</v>
      </c>
      <c r="D84" s="39">
        <f>MATCH(VLOOKUP("Language",Config!$A$2:$B$19,2),$A$1:$Q$1,0)</f>
        <v>9</v>
      </c>
      <c r="E84" s="39" t="str" cm="1">
        <f t="array" ref="E84">IF(ISBLANK(INDEX($A$1:$Q$975,C84,D84)),G84, INDEX($A$1:$Q$975,C84,D84))</f>
        <v>Between 5 and 3 species</v>
      </c>
      <c r="F84" s="39">
        <v>25</v>
      </c>
      <c r="G84" s="39" t="s">
        <v>58</v>
      </c>
      <c r="H84" s="29" t="s">
        <v>1125</v>
      </c>
      <c r="I84" s="40"/>
      <c r="J84" s="29" t="s">
        <v>1126</v>
      </c>
      <c r="K84" s="29" t="s">
        <v>1127</v>
      </c>
      <c r="L84" s="29" t="s">
        <v>1128</v>
      </c>
      <c r="M84" s="29" t="s">
        <v>1129</v>
      </c>
      <c r="N84" s="29" t="s">
        <v>1130</v>
      </c>
      <c r="O84" s="29" t="s">
        <v>1131</v>
      </c>
    </row>
    <row r="85" spans="1:15" s="18" customFormat="1">
      <c r="A85" s="39" t="str">
        <f t="shared" si="2"/>
        <v>woody_species_Less than 3 species</v>
      </c>
      <c r="B85" s="39" t="s">
        <v>401</v>
      </c>
      <c r="C85" s="39">
        <f t="shared" si="3"/>
        <v>85</v>
      </c>
      <c r="D85" s="39">
        <f>MATCH(VLOOKUP("Language",Config!$A$2:$B$19,2),$A$1:$Q$1,0)</f>
        <v>9</v>
      </c>
      <c r="E85" s="39" t="str" cm="1">
        <f t="array" ref="E85">IF(ISBLANK(INDEX($A$1:$Q$975,C85,D85)),G85, INDEX($A$1:$Q$975,C85,D85))</f>
        <v>Less than 3 species</v>
      </c>
      <c r="F85" s="39">
        <v>0</v>
      </c>
      <c r="G85" s="39" t="s">
        <v>1132</v>
      </c>
      <c r="H85" s="29" t="s">
        <v>1133</v>
      </c>
      <c r="I85" s="40"/>
      <c r="J85" s="29" t="s">
        <v>1134</v>
      </c>
      <c r="K85" s="29" t="s">
        <v>1135</v>
      </c>
      <c r="L85" s="29" t="s">
        <v>1136</v>
      </c>
      <c r="M85" s="29" t="s">
        <v>1137</v>
      </c>
      <c r="N85" s="29" t="s">
        <v>1138</v>
      </c>
      <c r="O85" s="29" t="s">
        <v>1139</v>
      </c>
    </row>
    <row r="86" spans="1:15" s="18" customFormat="1">
      <c r="A86" s="39" t="str">
        <f t="shared" si="2"/>
        <v>number_retailer_3 or more</v>
      </c>
      <c r="B86" s="39" t="s">
        <v>415</v>
      </c>
      <c r="C86" s="39">
        <f t="shared" si="3"/>
        <v>86</v>
      </c>
      <c r="D86" s="39">
        <f>MATCH(VLOOKUP("Language",Config!$A$2:$B$19,2),$A$1:$Q$1,0)</f>
        <v>9</v>
      </c>
      <c r="E86" s="39" t="str" cm="1">
        <f t="array" ref="E86">IF(ISBLANK(INDEX($A$1:$Q$975,C86,D86)),G86, INDEX($A$1:$Q$975,C86,D86))</f>
        <v>3 or more</v>
      </c>
      <c r="F86" s="39">
        <v>100</v>
      </c>
      <c r="G86" s="39" t="s">
        <v>1140</v>
      </c>
      <c r="H86" s="29" t="s">
        <v>1141</v>
      </c>
      <c r="I86" s="40"/>
      <c r="J86" s="29" t="s">
        <v>1142</v>
      </c>
      <c r="K86" s="29" t="s">
        <v>1143</v>
      </c>
      <c r="L86" s="29" t="s">
        <v>1144</v>
      </c>
      <c r="M86" s="29" t="s">
        <v>1145</v>
      </c>
      <c r="N86" s="29" t="s">
        <v>1146</v>
      </c>
      <c r="O86" s="29" t="s">
        <v>1147</v>
      </c>
    </row>
    <row r="87" spans="1:15" s="18" customFormat="1">
      <c r="A87" s="39" t="str">
        <f t="shared" si="2"/>
        <v>number_retailer_2</v>
      </c>
      <c r="B87" s="39" t="s">
        <v>415</v>
      </c>
      <c r="C87" s="39">
        <f t="shared" si="3"/>
        <v>87</v>
      </c>
      <c r="D87" s="39">
        <f>MATCH(VLOOKUP("Language",Config!$A$2:$B$19,2),$A$1:$Q$1,0)</f>
        <v>9</v>
      </c>
      <c r="E87" s="39" cm="1">
        <f t="array" ref="E87">IF(ISBLANK(INDEX($A$1:$Q$975,C87,D87)),G87, INDEX($A$1:$Q$975,C87,D87))</f>
        <v>2</v>
      </c>
      <c r="F87" s="39">
        <v>50</v>
      </c>
      <c r="G87" s="39">
        <v>2</v>
      </c>
      <c r="H87" s="29"/>
      <c r="I87" s="40"/>
      <c r="J87" s="29"/>
      <c r="K87" s="29"/>
      <c r="L87" s="29"/>
      <c r="M87" s="29"/>
      <c r="N87" s="29"/>
      <c r="O87" s="29"/>
    </row>
    <row r="88" spans="1:15" s="18" customFormat="1">
      <c r="A88" s="39" t="str">
        <f t="shared" si="2"/>
        <v>number_retailer_1</v>
      </c>
      <c r="B88" s="39" t="s">
        <v>415</v>
      </c>
      <c r="C88" s="39">
        <f t="shared" si="3"/>
        <v>88</v>
      </c>
      <c r="D88" s="39">
        <f>MATCH(VLOOKUP("Language",Config!$A$2:$B$19,2),$A$1:$Q$1,0)</f>
        <v>9</v>
      </c>
      <c r="E88" s="39" cm="1">
        <f t="array" ref="E88">IF(ISBLANK(INDEX($A$1:$Q$975,C88,D88)),G88, INDEX($A$1:$Q$975,C88,D88))</f>
        <v>1</v>
      </c>
      <c r="F88" s="39">
        <v>0</v>
      </c>
      <c r="G88" s="39">
        <v>1</v>
      </c>
      <c r="H88" s="29"/>
      <c r="I88" s="40"/>
      <c r="J88" s="29"/>
      <c r="K88" s="29"/>
      <c r="L88" s="29"/>
      <c r="M88" s="29"/>
      <c r="N88" s="29"/>
      <c r="O88" s="29"/>
    </row>
    <row r="89" spans="1:15" s="18" customFormat="1">
      <c r="A89" s="39" t="str">
        <f t="shared" si="2"/>
        <v>sowingdates_crops_forage_Yes</v>
      </c>
      <c r="B89" s="39" t="s">
        <v>384</v>
      </c>
      <c r="C89" s="39">
        <f t="shared" si="3"/>
        <v>89</v>
      </c>
      <c r="D89" s="39">
        <f>MATCH(VLOOKUP("Language",Config!$A$2:$B$19,2),$A$1:$Q$1,0)</f>
        <v>9</v>
      </c>
      <c r="E89" s="39" t="str" cm="1">
        <f t="array" ref="E89">IF(ISBLANK(INDEX($A$1:$Q$975,C89,D89)),G89, INDEX($A$1:$Q$975,C89,D89))</f>
        <v>Yes</v>
      </c>
      <c r="F89" s="39">
        <v>100</v>
      </c>
      <c r="G89" s="39" t="s">
        <v>35</v>
      </c>
      <c r="H89" s="29" t="s">
        <v>868</v>
      </c>
      <c r="I89" s="40"/>
      <c r="J89" s="29" t="s">
        <v>869</v>
      </c>
      <c r="K89" s="29" t="s">
        <v>870</v>
      </c>
      <c r="L89" s="29" t="s">
        <v>868</v>
      </c>
      <c r="M89" s="29" t="s">
        <v>871</v>
      </c>
      <c r="N89" s="29" t="s">
        <v>872</v>
      </c>
      <c r="O89" s="29" t="s">
        <v>868</v>
      </c>
    </row>
    <row r="90" spans="1:15" s="18" customFormat="1">
      <c r="A90" s="39" t="str">
        <f t="shared" si="2"/>
        <v>sowingdates_crops_forage_No</v>
      </c>
      <c r="B90" s="39" t="s">
        <v>384</v>
      </c>
      <c r="C90" s="39">
        <f t="shared" si="3"/>
        <v>90</v>
      </c>
      <c r="D90" s="39">
        <f>MATCH(VLOOKUP("Language",Config!$A$2:$B$19,2),$A$1:$Q$1,0)</f>
        <v>9</v>
      </c>
      <c r="E90" s="39" t="str" cm="1">
        <f t="array" ref="E90">IF(ISBLANK(INDEX($A$1:$Q$975,C90,D90)),G90, INDEX($A$1:$Q$975,C90,D90))</f>
        <v>No</v>
      </c>
      <c r="F90" s="39">
        <v>0</v>
      </c>
      <c r="G90" s="39" t="s">
        <v>39</v>
      </c>
      <c r="H90" s="29" t="s">
        <v>873</v>
      </c>
      <c r="I90" s="40"/>
      <c r="J90" s="29" t="s">
        <v>874</v>
      </c>
      <c r="K90" s="29" t="s">
        <v>39</v>
      </c>
      <c r="L90" s="29" t="s">
        <v>875</v>
      </c>
      <c r="M90" s="29" t="s">
        <v>876</v>
      </c>
      <c r="N90" s="29" t="s">
        <v>877</v>
      </c>
      <c r="O90" s="29" t="s">
        <v>878</v>
      </c>
    </row>
    <row r="91" spans="1:15" s="18" customFormat="1" ht="42">
      <c r="A91" s="39" t="str">
        <f t="shared" si="2"/>
        <v>sowingdates_crops_forage_No forage crops are sown.</v>
      </c>
      <c r="B91" s="39" t="s">
        <v>384</v>
      </c>
      <c r="C91" s="39">
        <f t="shared" si="3"/>
        <v>91</v>
      </c>
      <c r="D91" s="39">
        <f>MATCH(VLOOKUP("Language",Config!$A$2:$B$19,2),$A$1:$Q$1,0)</f>
        <v>9</v>
      </c>
      <c r="E91" s="39" t="str" cm="1">
        <f t="array" ref="E91">IF(ISBLANK(INDEX($A$1:$Q$975,C91,D91)),G91, INDEX($A$1:$Q$975,C91,D91))</f>
        <v>No forage crops are sown.</v>
      </c>
      <c r="F91" s="39" t="s">
        <v>879</v>
      </c>
      <c r="G91" s="39" t="s">
        <v>1148</v>
      </c>
      <c r="H91" s="29" t="s">
        <v>1149</v>
      </c>
      <c r="I91" s="40"/>
      <c r="J91" s="41" t="s">
        <v>1150</v>
      </c>
      <c r="K91" s="41" t="s">
        <v>1151</v>
      </c>
      <c r="L91" s="41" t="s">
        <v>1152</v>
      </c>
      <c r="M91" s="29" t="s">
        <v>1153</v>
      </c>
      <c r="N91" s="29" t="s">
        <v>1154</v>
      </c>
      <c r="O91" s="29" t="s">
        <v>1155</v>
      </c>
    </row>
    <row r="92" spans="1:15" s="18" customFormat="1" ht="28">
      <c r="A92" s="42" t="str">
        <f t="shared" si="2"/>
        <v>reseeding_time_Late winter/early spring</v>
      </c>
      <c r="B92" s="10" t="s">
        <v>433</v>
      </c>
      <c r="C92" s="30">
        <f t="shared" si="3"/>
        <v>92</v>
      </c>
      <c r="D92" s="30">
        <f>MATCH(VLOOKUP("Language",Config!$A$2:$B$19,2),$A$1:$Q$1,0)</f>
        <v>9</v>
      </c>
      <c r="E92" s="222" t="str" cm="1">
        <f t="array" ref="E92">IF(ISBLANK(INDEX($A$1:$Q$975,C92,D92)),G92, INDEX($A$1:$Q$975,C92,D92))</f>
        <v>Late winter/early spring</v>
      </c>
      <c r="F92" s="227">
        <v>50</v>
      </c>
      <c r="G92" s="220" t="s">
        <v>1156</v>
      </c>
      <c r="H92" s="43" t="s">
        <v>1157</v>
      </c>
      <c r="I92" s="42"/>
      <c r="J92" s="43" t="s">
        <v>1158</v>
      </c>
      <c r="K92" s="43" t="s">
        <v>1159</v>
      </c>
      <c r="L92" s="43" t="s">
        <v>1160</v>
      </c>
      <c r="M92" s="43" t="s">
        <v>1161</v>
      </c>
      <c r="N92" s="43" t="s">
        <v>1162</v>
      </c>
      <c r="O92" s="43" t="s">
        <v>1163</v>
      </c>
    </row>
    <row r="93" spans="1:15" s="18" customFormat="1">
      <c r="A93" s="42" t="str">
        <f t="shared" si="2"/>
        <v>reseeding_time_Autumn</v>
      </c>
      <c r="B93" s="10" t="s">
        <v>433</v>
      </c>
      <c r="C93" s="30">
        <f t="shared" si="3"/>
        <v>93</v>
      </c>
      <c r="D93" s="30">
        <f>MATCH(VLOOKUP("Language",Config!$A$2:$B$19,2),$A$1:$Q$1,0)</f>
        <v>9</v>
      </c>
      <c r="E93" s="222" t="str" cm="1">
        <f t="array" ref="E93">IF(ISBLANK(INDEX($A$1:$Q$975,C93,D93)),G93, INDEX($A$1:$Q$975,C93,D93))</f>
        <v>Autumn</v>
      </c>
      <c r="F93" s="227">
        <v>50</v>
      </c>
      <c r="G93" s="220" t="s">
        <v>60</v>
      </c>
      <c r="H93" s="43" t="s">
        <v>1164</v>
      </c>
      <c r="I93" s="42"/>
      <c r="J93" s="43" t="s">
        <v>1165</v>
      </c>
      <c r="K93" s="43" t="s">
        <v>1166</v>
      </c>
      <c r="L93" s="43" t="s">
        <v>1167</v>
      </c>
      <c r="M93" s="43" t="s">
        <v>1168</v>
      </c>
      <c r="N93" s="43" t="s">
        <v>1169</v>
      </c>
      <c r="O93" s="43" t="s">
        <v>1170</v>
      </c>
    </row>
    <row r="94" spans="1:15" s="18" customFormat="1">
      <c r="A94" s="42" t="str">
        <f t="shared" si="2"/>
        <v>reseeding_time_N/A</v>
      </c>
      <c r="B94" s="10" t="s">
        <v>433</v>
      </c>
      <c r="C94" s="30">
        <f t="shared" si="3"/>
        <v>94</v>
      </c>
      <c r="D94" s="30">
        <f>MATCH(VLOOKUP("Language",Config!$A$2:$B$19,2),$A$1:$Q$1,0)</f>
        <v>9</v>
      </c>
      <c r="E94" s="222" t="str" cm="1">
        <f t="array" ref="E94">IF(ISBLANK(INDEX($A$1:$Q$975,C94,D94)),G94, INDEX($A$1:$Q$975,C94,D94))</f>
        <v>N/A</v>
      </c>
      <c r="F94" s="222" t="s">
        <v>879</v>
      </c>
      <c r="G94" s="220" t="s">
        <v>2254</v>
      </c>
      <c r="H94" s="43"/>
      <c r="I94" s="42"/>
      <c r="J94" s="43"/>
      <c r="K94" s="43"/>
      <c r="L94" s="43"/>
      <c r="M94" s="43"/>
      <c r="N94" s="43"/>
      <c r="O94" s="43"/>
    </row>
    <row r="95" spans="1:15" s="18" customFormat="1">
      <c r="A95" s="42" t="str">
        <f t="shared" si="2"/>
        <v>perc_bareground_0</v>
      </c>
      <c r="B95" s="10" t="s">
        <v>483</v>
      </c>
      <c r="C95" s="30">
        <f t="shared" si="3"/>
        <v>95</v>
      </c>
      <c r="D95" s="30">
        <f>MATCH(VLOOKUP("Language",Config!$A$2:$B$19,2),$A$1:$Q$1,0)</f>
        <v>9</v>
      </c>
      <c r="E95" s="30" cm="1">
        <f t="array" ref="E95">IF(ISBLANK(INDEX($A$1:$Q$975,C95,D95)),G95, INDEX($A$1:$Q$975,C95,D95))</f>
        <v>0</v>
      </c>
      <c r="F95" s="30">
        <v>100</v>
      </c>
      <c r="G95" s="10">
        <v>0</v>
      </c>
      <c r="H95" s="43"/>
      <c r="I95" s="42"/>
      <c r="J95" s="43"/>
      <c r="K95" s="43"/>
      <c r="L95" s="43"/>
      <c r="M95" s="43"/>
      <c r="N95" s="43"/>
      <c r="O95" s="43"/>
    </row>
    <row r="96" spans="1:15" s="18" customFormat="1">
      <c r="A96" s="42" t="str">
        <f t="shared" si="2"/>
        <v>perc_bareground_1-5%</v>
      </c>
      <c r="B96" s="10" t="s">
        <v>483</v>
      </c>
      <c r="C96" s="30">
        <f t="shared" si="3"/>
        <v>96</v>
      </c>
      <c r="D96" s="30">
        <f>MATCH(VLOOKUP("Language",Config!$A$2:$B$19,2),$A$1:$Q$1,0)</f>
        <v>9</v>
      </c>
      <c r="E96" s="30" t="str" cm="1">
        <f t="array" ref="E96">IF(ISBLANK(INDEX($A$1:$Q$975,C96,D96)),G96, INDEX($A$1:$Q$975,C96,D96))</f>
        <v>1-5%</v>
      </c>
      <c r="F96" s="30">
        <v>66</v>
      </c>
      <c r="G96" s="10" t="s">
        <v>1171</v>
      </c>
      <c r="H96" s="43"/>
      <c r="I96" s="42"/>
      <c r="J96" s="43"/>
      <c r="K96" s="43"/>
      <c r="L96" s="43"/>
      <c r="M96" s="43"/>
      <c r="N96" s="43"/>
      <c r="O96" s="43"/>
    </row>
    <row r="97" spans="1:15" s="18" customFormat="1">
      <c r="A97" s="42" t="str">
        <f t="shared" si="2"/>
        <v>perc_bareground_6-10%</v>
      </c>
      <c r="B97" s="10" t="s">
        <v>483</v>
      </c>
      <c r="C97" s="30">
        <f t="shared" si="3"/>
        <v>97</v>
      </c>
      <c r="D97" s="30">
        <f>MATCH(VLOOKUP("Language",Config!$A$2:$B$19,2),$A$1:$Q$1,0)</f>
        <v>9</v>
      </c>
      <c r="E97" s="30" t="str" cm="1">
        <f t="array" ref="E97">IF(ISBLANK(INDEX($A$1:$Q$975,C97,D97)),G97, INDEX($A$1:$Q$975,C97,D97))</f>
        <v>6-10%</v>
      </c>
      <c r="F97" s="30">
        <v>33</v>
      </c>
      <c r="G97" s="10" t="s">
        <v>92</v>
      </c>
      <c r="H97" s="43"/>
      <c r="I97" s="42"/>
      <c r="J97" s="43"/>
      <c r="K97" s="43"/>
      <c r="L97" s="43"/>
      <c r="M97" s="43"/>
      <c r="N97" s="43"/>
      <c r="O97" s="43"/>
    </row>
    <row r="98" spans="1:15" s="18" customFormat="1">
      <c r="A98" s="42" t="str">
        <f t="shared" si="2"/>
        <v>perc_bareground_&gt;10%</v>
      </c>
      <c r="B98" s="10" t="s">
        <v>483</v>
      </c>
      <c r="C98" s="30">
        <f t="shared" si="3"/>
        <v>98</v>
      </c>
      <c r="D98" s="30">
        <f>MATCH(VLOOKUP("Language",Config!$A$2:$B$19,2),$A$1:$Q$1,0)</f>
        <v>9</v>
      </c>
      <c r="E98" s="30" t="str" cm="1">
        <f t="array" ref="E98">IF(ISBLANK(INDEX($A$1:$Q$975,C98,D98)),G98, INDEX($A$1:$Q$975,C98,D98))</f>
        <v>&gt;10%</v>
      </c>
      <c r="F98" s="30">
        <v>0</v>
      </c>
      <c r="G98" s="10" t="s">
        <v>64</v>
      </c>
      <c r="H98" s="43"/>
      <c r="I98" s="42"/>
      <c r="J98" s="43"/>
      <c r="K98" s="43"/>
      <c r="L98" s="43"/>
      <c r="M98" s="43"/>
      <c r="N98" s="43"/>
      <c r="O98" s="43"/>
    </row>
    <row r="99" spans="1:15" s="18" customFormat="1">
      <c r="A99" s="42" t="str">
        <f t="shared" si="2"/>
        <v>crop_rotation_≤ 3 years</v>
      </c>
      <c r="B99" s="10" t="s">
        <v>504</v>
      </c>
      <c r="C99" s="30">
        <f t="shared" si="3"/>
        <v>99</v>
      </c>
      <c r="D99" s="30">
        <f>MATCH(VLOOKUP("Language",Config!$A$2:$B$19,2),$A$1:$Q$1,0)</f>
        <v>9</v>
      </c>
      <c r="E99" s="30" t="str" cm="1">
        <f t="array" ref="E99">IF(ISBLANK(INDEX($A$1:$Q$975,C99,D99)),G99, INDEX($A$1:$Q$975,C99,D99))</f>
        <v>≤ 3 years</v>
      </c>
      <c r="F99" s="30">
        <v>0</v>
      </c>
      <c r="G99" s="10" t="s">
        <v>1172</v>
      </c>
      <c r="H99" s="43" t="s">
        <v>1173</v>
      </c>
      <c r="I99" s="42"/>
      <c r="J99" s="43" t="s">
        <v>1174</v>
      </c>
      <c r="K99" s="43" t="s">
        <v>1175</v>
      </c>
      <c r="L99" s="43" t="s">
        <v>1176</v>
      </c>
      <c r="M99" s="43" t="s">
        <v>1177</v>
      </c>
      <c r="N99" s="43" t="s">
        <v>1178</v>
      </c>
      <c r="O99" s="43" t="s">
        <v>1179</v>
      </c>
    </row>
    <row r="100" spans="1:15" s="18" customFormat="1">
      <c r="A100" s="42" t="str">
        <f t="shared" si="2"/>
        <v>crop_rotation_4-7 years</v>
      </c>
      <c r="B100" s="10" t="s">
        <v>504</v>
      </c>
      <c r="C100" s="30">
        <f t="shared" si="3"/>
        <v>100</v>
      </c>
      <c r="D100" s="30">
        <f>MATCH(VLOOKUP("Language",Config!$A$2:$B$19,2),$A$1:$Q$1,0)</f>
        <v>9</v>
      </c>
      <c r="E100" s="30" t="str" cm="1">
        <f t="array" ref="E100">IF(ISBLANK(INDEX($A$1:$Q$975,C100,D100)),G100, INDEX($A$1:$Q$975,C100,D100))</f>
        <v>4-7 years</v>
      </c>
      <c r="F100" s="30">
        <v>50</v>
      </c>
      <c r="G100" s="10" t="s">
        <v>61</v>
      </c>
      <c r="H100" s="43" t="s">
        <v>1180</v>
      </c>
      <c r="I100" s="42"/>
      <c r="J100" s="43" t="s">
        <v>1181</v>
      </c>
      <c r="K100" s="43" t="s">
        <v>1182</v>
      </c>
      <c r="L100" s="43" t="s">
        <v>1183</v>
      </c>
      <c r="M100" s="43" t="s">
        <v>1184</v>
      </c>
      <c r="N100" s="43" t="s">
        <v>1185</v>
      </c>
      <c r="O100" s="43" t="s">
        <v>1186</v>
      </c>
    </row>
    <row r="101" spans="1:15" s="18" customFormat="1">
      <c r="A101" s="42" t="str">
        <f t="shared" si="2"/>
        <v xml:space="preserve">crop_rotation_≥ 8 years </v>
      </c>
      <c r="B101" s="10" t="s">
        <v>504</v>
      </c>
      <c r="C101" s="30">
        <f t="shared" si="3"/>
        <v>101</v>
      </c>
      <c r="D101" s="30">
        <f>MATCH(VLOOKUP("Language",Config!$A$2:$B$19,2),$A$1:$Q$1,0)</f>
        <v>9</v>
      </c>
      <c r="E101" s="30" t="str" cm="1">
        <f t="array" ref="E101">IF(ISBLANK(INDEX($A$1:$Q$975,C101,D101)),G101, INDEX($A$1:$Q$975,C101,D101))</f>
        <v xml:space="preserve">≥ 8 years </v>
      </c>
      <c r="F101" s="30">
        <v>100</v>
      </c>
      <c r="G101" s="10" t="s">
        <v>1187</v>
      </c>
      <c r="H101" s="43" t="s">
        <v>1188</v>
      </c>
      <c r="I101" s="42"/>
      <c r="J101" s="43" t="s">
        <v>1189</v>
      </c>
      <c r="K101" s="43" t="s">
        <v>1190</v>
      </c>
      <c r="L101" s="43" t="s">
        <v>1191</v>
      </c>
      <c r="M101" s="43" t="s">
        <v>1192</v>
      </c>
      <c r="N101" s="43" t="s">
        <v>1193</v>
      </c>
      <c r="O101" s="43" t="s">
        <v>1194</v>
      </c>
    </row>
    <row r="102" spans="1:15" s="18" customFormat="1">
      <c r="A102" s="42" t="str">
        <f t="shared" si="2"/>
        <v>crop_rotation_N/A</v>
      </c>
      <c r="B102" s="10" t="s">
        <v>504</v>
      </c>
      <c r="C102" s="30">
        <f t="shared" si="3"/>
        <v>102</v>
      </c>
      <c r="D102" s="30">
        <f>MATCH(VLOOKUP("Language",Config!$A$2:$B$19,2),$A$1:$Q$1,0)</f>
        <v>9</v>
      </c>
      <c r="E102" s="30" t="str" cm="1">
        <f t="array" ref="E102">IF(ISBLANK(INDEX($A$1:$Q$975,C102,D102)),G102, INDEX($A$1:$Q$975,C102,D102))</f>
        <v>N/A</v>
      </c>
      <c r="F102" s="30" t="s">
        <v>879</v>
      </c>
      <c r="G102" s="10" t="s">
        <v>2254</v>
      </c>
      <c r="H102" s="43"/>
      <c r="I102" s="42"/>
      <c r="J102" s="43"/>
      <c r="K102" s="43"/>
      <c r="L102" s="43"/>
      <c r="M102" s="43"/>
      <c r="N102" s="43"/>
      <c r="O102" s="43"/>
    </row>
    <row r="103" spans="1:15" s="18" customFormat="1">
      <c r="A103" s="42" t="str">
        <f t="shared" si="2"/>
        <v>perc_permanent_grassland_&gt; 70%</v>
      </c>
      <c r="B103" s="10" t="s">
        <v>519</v>
      </c>
      <c r="C103" s="30">
        <f t="shared" si="3"/>
        <v>103</v>
      </c>
      <c r="D103" s="30">
        <f>MATCH(VLOOKUP("Language",Config!$A$2:$B$19,2),$A$1:$Q$1,0)</f>
        <v>9</v>
      </c>
      <c r="E103" s="30" t="str" cm="1">
        <f t="array" ref="E103">IF(ISBLANK(INDEX($A$1:$Q$975,C103,D103)),G103, INDEX($A$1:$Q$975,C103,D103))</f>
        <v>&gt; 70%</v>
      </c>
      <c r="F103" s="30">
        <v>100</v>
      </c>
      <c r="G103" s="10" t="s">
        <v>62</v>
      </c>
      <c r="H103" s="43"/>
      <c r="I103" s="42"/>
      <c r="J103" s="43"/>
      <c r="K103" s="43"/>
      <c r="L103" s="43"/>
      <c r="M103" s="43"/>
      <c r="N103" s="43"/>
      <c r="O103" s="43"/>
    </row>
    <row r="104" spans="1:15" s="18" customFormat="1">
      <c r="A104" s="42" t="str">
        <f t="shared" si="2"/>
        <v>perc_permanent_grassland_50-70%</v>
      </c>
      <c r="B104" s="10" t="s">
        <v>519</v>
      </c>
      <c r="C104" s="30">
        <f t="shared" si="3"/>
        <v>104</v>
      </c>
      <c r="D104" s="30">
        <f>MATCH(VLOOKUP("Language",Config!$A$2:$B$19,2),$A$1:$Q$1,0)</f>
        <v>9</v>
      </c>
      <c r="E104" s="30" t="str" cm="1">
        <f t="array" ref="E104">IF(ISBLANK(INDEX($A$1:$Q$975,C104,D104)),G104, INDEX($A$1:$Q$975,C104,D104))</f>
        <v>50-70%</v>
      </c>
      <c r="F104" s="30">
        <v>66</v>
      </c>
      <c r="G104" s="10" t="s">
        <v>1195</v>
      </c>
      <c r="H104" s="43"/>
      <c r="I104" s="42"/>
      <c r="J104" s="43"/>
      <c r="K104" s="43"/>
      <c r="L104" s="43"/>
      <c r="M104" s="43"/>
      <c r="N104" s="43"/>
      <c r="O104" s="43"/>
    </row>
    <row r="105" spans="1:15" s="18" customFormat="1">
      <c r="A105" s="42" t="str">
        <f t="shared" si="2"/>
        <v>perc_permanent_grassland_30-49%</v>
      </c>
      <c r="B105" s="10" t="s">
        <v>519</v>
      </c>
      <c r="C105" s="30">
        <f t="shared" si="3"/>
        <v>105</v>
      </c>
      <c r="D105" s="30">
        <f>MATCH(VLOOKUP("Language",Config!$A$2:$B$19,2),$A$1:$Q$1,0)</f>
        <v>9</v>
      </c>
      <c r="E105" s="30" t="str" cm="1">
        <f t="array" ref="E105">IF(ISBLANK(INDEX($A$1:$Q$975,C105,D105)),G105, INDEX($A$1:$Q$975,C105,D105))</f>
        <v>30-49%</v>
      </c>
      <c r="F105" s="30">
        <v>33</v>
      </c>
      <c r="G105" s="10" t="s">
        <v>1196</v>
      </c>
      <c r="H105" s="43"/>
      <c r="I105" s="42"/>
      <c r="J105" s="43"/>
      <c r="K105" s="43"/>
      <c r="L105" s="43"/>
      <c r="M105" s="43"/>
      <c r="N105" s="43"/>
      <c r="O105" s="43"/>
    </row>
    <row r="106" spans="1:15" s="18" customFormat="1">
      <c r="A106" s="42" t="str">
        <f t="shared" si="2"/>
        <v>perc_permanent_grassland_&lt;30%</v>
      </c>
      <c r="B106" s="10" t="s">
        <v>519</v>
      </c>
      <c r="C106" s="30">
        <f t="shared" si="3"/>
        <v>106</v>
      </c>
      <c r="D106" s="30">
        <f>MATCH(VLOOKUP("Language",Config!$A$2:$B$19,2),$A$1:$Q$1,0)</f>
        <v>9</v>
      </c>
      <c r="E106" s="30" t="str" cm="1">
        <f t="array" ref="E106">IF(ISBLANK(INDEX($A$1:$Q$975,C106,D106)),G106, INDEX($A$1:$Q$975,C106,D106))</f>
        <v>&lt;30%</v>
      </c>
      <c r="F106" s="30">
        <v>0</v>
      </c>
      <c r="G106" s="10" t="s">
        <v>1197</v>
      </c>
      <c r="H106" s="43"/>
      <c r="I106" s="42"/>
      <c r="J106" s="43"/>
      <c r="K106" s="43"/>
      <c r="L106" s="43"/>
      <c r="M106" s="43"/>
      <c r="N106" s="43"/>
      <c r="O106" s="43"/>
    </row>
    <row r="107" spans="1:15" s="18" customFormat="1">
      <c r="A107" s="42" t="str">
        <f t="shared" ref="A107:A170" si="4">B107&amp;"_"&amp;E107</f>
        <v>yes_negative_0_100_na_Yes</v>
      </c>
      <c r="B107" s="10" t="s">
        <v>534</v>
      </c>
      <c r="C107" s="30">
        <f t="shared" si="3"/>
        <v>107</v>
      </c>
      <c r="D107" s="30">
        <f>MATCH(VLOOKUP("Language",Config!$A$2:$B$19,2),$A$1:$Q$1,0)</f>
        <v>9</v>
      </c>
      <c r="E107" s="30" t="str" cm="1">
        <f t="array" ref="E107">IF(ISBLANK(INDEX($A$1:$Q$975,C107,D107)),G107, INDEX($A$1:$Q$975,C107,D107))</f>
        <v>Yes</v>
      </c>
      <c r="F107" s="30">
        <v>0</v>
      </c>
      <c r="G107" s="10" t="s">
        <v>35</v>
      </c>
      <c r="H107" s="43" t="s">
        <v>868</v>
      </c>
      <c r="I107" s="42"/>
      <c r="J107" s="43" t="s">
        <v>869</v>
      </c>
      <c r="K107" s="43" t="s">
        <v>870</v>
      </c>
      <c r="L107" s="43" t="s">
        <v>868</v>
      </c>
      <c r="M107" s="43" t="s">
        <v>871</v>
      </c>
      <c r="N107" s="43" t="s">
        <v>872</v>
      </c>
      <c r="O107" s="43" t="s">
        <v>868</v>
      </c>
    </row>
    <row r="108" spans="1:15" s="18" customFormat="1">
      <c r="A108" s="42" t="str">
        <f t="shared" si="4"/>
        <v>yes_negative_0_100_na_No</v>
      </c>
      <c r="B108" s="10" t="s">
        <v>534</v>
      </c>
      <c r="C108" s="30">
        <f t="shared" si="3"/>
        <v>108</v>
      </c>
      <c r="D108" s="30">
        <f>MATCH(VLOOKUP("Language",Config!$A$2:$B$19,2),$A$1:$Q$1,0)</f>
        <v>9</v>
      </c>
      <c r="E108" s="30" t="str" cm="1">
        <f t="array" ref="E108">IF(ISBLANK(INDEX($A$1:$Q$975,C108,D108)),G108, INDEX($A$1:$Q$975,C108,D108))</f>
        <v>No</v>
      </c>
      <c r="F108" s="30">
        <v>100</v>
      </c>
      <c r="G108" s="10" t="s">
        <v>39</v>
      </c>
      <c r="H108" s="43" t="s">
        <v>873</v>
      </c>
      <c r="I108" s="42"/>
      <c r="J108" s="43" t="s">
        <v>874</v>
      </c>
      <c r="K108" s="43" t="s">
        <v>39</v>
      </c>
      <c r="L108" s="43" t="s">
        <v>875</v>
      </c>
      <c r="M108" s="43" t="s">
        <v>876</v>
      </c>
      <c r="N108" s="43" t="s">
        <v>877</v>
      </c>
      <c r="O108" s="43" t="s">
        <v>878</v>
      </c>
    </row>
    <row r="109" spans="1:15" s="18" customFormat="1">
      <c r="A109" s="42" t="str">
        <f t="shared" si="4"/>
        <v>yes_negative_0_100_na_N/A</v>
      </c>
      <c r="B109" s="30" t="s">
        <v>534</v>
      </c>
      <c r="C109" s="30">
        <f t="shared" si="3"/>
        <v>109</v>
      </c>
      <c r="D109" s="30">
        <f>MATCH(VLOOKUP("Language",Config!$A$2:$B$19,2),$A$1:$Q$1,0)</f>
        <v>9</v>
      </c>
      <c r="E109" s="30" t="str" cm="1">
        <f t="array" ref="E109">IF(ISBLANK(INDEX($A$1:$Q$975,C109,D109)),G109, INDEX($A$1:$Q$975,C109,D109))</f>
        <v>N/A</v>
      </c>
      <c r="F109" s="30" t="s">
        <v>879</v>
      </c>
      <c r="G109" s="10" t="s">
        <v>2254</v>
      </c>
      <c r="H109" s="43"/>
      <c r="I109" s="42"/>
      <c r="J109" s="43"/>
      <c r="K109" s="43"/>
      <c r="L109" s="43"/>
      <c r="M109" s="43"/>
      <c r="N109" s="43"/>
      <c r="O109" s="43"/>
    </row>
    <row r="110" spans="1:15" s="18" customFormat="1">
      <c r="A110" s="225" t="str">
        <f t="shared" si="4"/>
        <v>biodiv_area_pcnt_0 %</v>
      </c>
      <c r="B110" s="200" t="s">
        <v>566</v>
      </c>
      <c r="C110" s="225">
        <f t="shared" si="3"/>
        <v>110</v>
      </c>
      <c r="D110" s="225">
        <f>MATCH(VLOOKUP("Language",Config!$A$2:$B$19,2),$A$1:$Q$1,0)</f>
        <v>9</v>
      </c>
      <c r="E110" s="225" t="str" cm="1">
        <f t="array" ref="E110">IF(ISBLANK(INDEX($A$1:$Q$975,C110,D110)),G110, INDEX($A$1:$Q$975,C110,D110))</f>
        <v>0 %</v>
      </c>
      <c r="F110" s="200">
        <v>0</v>
      </c>
      <c r="G110" s="254" t="s">
        <v>2249</v>
      </c>
      <c r="H110" s="200"/>
      <c r="I110" s="225"/>
      <c r="J110" s="200"/>
      <c r="K110" s="200"/>
      <c r="L110" s="200"/>
      <c r="M110" s="200"/>
      <c r="N110" s="200"/>
      <c r="O110" s="200"/>
    </row>
    <row r="111" spans="1:15" s="18" customFormat="1">
      <c r="A111" s="225" t="str">
        <f t="shared" si="4"/>
        <v>biodiv_area_pcnt_0.1-5%</v>
      </c>
      <c r="B111" s="200" t="s">
        <v>566</v>
      </c>
      <c r="C111" s="225">
        <f t="shared" si="3"/>
        <v>111</v>
      </c>
      <c r="D111" s="225">
        <f>MATCH(VLOOKUP("Language",Config!$A$2:$B$19,2),$A$1:$Q$1,0)</f>
        <v>9</v>
      </c>
      <c r="E111" s="225" t="str" cm="1">
        <f t="array" ref="E111">IF(ISBLANK(INDEX($A$1:$Q$975,C111,D111)),G111, INDEX($A$1:$Q$975,C111,D111))</f>
        <v>0.1-5%</v>
      </c>
      <c r="F111" s="200">
        <v>10</v>
      </c>
      <c r="G111" s="200" t="s">
        <v>1198</v>
      </c>
      <c r="H111" s="200"/>
      <c r="I111" s="225"/>
      <c r="J111" s="200"/>
      <c r="K111" s="200"/>
      <c r="L111" s="200"/>
      <c r="M111" s="200"/>
      <c r="N111" s="200"/>
      <c r="O111" s="200"/>
    </row>
    <row r="112" spans="1:15" s="18" customFormat="1">
      <c r="A112" s="225" t="str">
        <f t="shared" si="4"/>
        <v>biodiv_area_pcnt_5.1-10%</v>
      </c>
      <c r="B112" s="200" t="s">
        <v>566</v>
      </c>
      <c r="C112" s="225">
        <f t="shared" si="3"/>
        <v>112</v>
      </c>
      <c r="D112" s="225">
        <f>MATCH(VLOOKUP("Language",Config!$A$2:$B$19,2),$A$1:$Q$1,0)</f>
        <v>9</v>
      </c>
      <c r="E112" s="225" t="str" cm="1">
        <f t="array" ref="E112">IF(ISBLANK(INDEX($A$1:$Q$975,C112,D112)),G112, INDEX($A$1:$Q$975,C112,D112))</f>
        <v>5.1-10%</v>
      </c>
      <c r="F112" s="200">
        <v>50</v>
      </c>
      <c r="G112" s="200" t="s">
        <v>2246</v>
      </c>
      <c r="H112" s="200"/>
      <c r="I112" s="225"/>
      <c r="J112" s="253"/>
      <c r="K112" s="200"/>
      <c r="L112" s="200"/>
      <c r="M112" s="200"/>
      <c r="N112" s="200"/>
      <c r="O112" s="200"/>
    </row>
    <row r="113" spans="1:15" s="18" customFormat="1">
      <c r="A113" s="225" t="str">
        <f t="shared" si="4"/>
        <v>biodiv_area_pcnt_10.1-15%</v>
      </c>
      <c r="B113" s="200" t="s">
        <v>566</v>
      </c>
      <c r="C113" s="225">
        <f t="shared" si="3"/>
        <v>113</v>
      </c>
      <c r="D113" s="225">
        <f>MATCH(VLOOKUP("Language",Config!$A$2:$B$19,2),$A$1:$Q$1,0)</f>
        <v>9</v>
      </c>
      <c r="E113" s="225" t="str" cm="1">
        <f t="array" ref="E113">IF(ISBLANK(INDEX($A$1:$Q$975,C113,D113)),G113, INDEX($A$1:$Q$975,C113,D113))</f>
        <v>10.1-15%</v>
      </c>
      <c r="F113" s="200">
        <v>75</v>
      </c>
      <c r="G113" s="253" t="s">
        <v>2247</v>
      </c>
      <c r="H113" s="200"/>
      <c r="I113" s="225"/>
      <c r="J113" s="200"/>
      <c r="K113" s="200"/>
      <c r="L113" s="200"/>
      <c r="M113" s="200"/>
      <c r="N113" s="200"/>
      <c r="O113" s="200"/>
    </row>
    <row r="114" spans="1:15" s="18" customFormat="1">
      <c r="A114" s="225" t="str">
        <f t="shared" si="4"/>
        <v>biodiv_area_pcnt_&gt;15.1%</v>
      </c>
      <c r="B114" s="200" t="s">
        <v>566</v>
      </c>
      <c r="C114" s="225">
        <f t="shared" si="3"/>
        <v>114</v>
      </c>
      <c r="D114" s="225">
        <f>MATCH(VLOOKUP("Language",Config!$A$2:$B$19,2),$A$1:$Q$1,0)</f>
        <v>9</v>
      </c>
      <c r="E114" s="225" t="str" cm="1">
        <f t="array" ref="E114">IF(ISBLANK(INDEX($A$1:$Q$975,C114,D114)),G114, INDEX($A$1:$Q$975,C114,D114))</f>
        <v>&gt;15.1%</v>
      </c>
      <c r="F114" s="200">
        <v>100</v>
      </c>
      <c r="G114" s="200" t="s">
        <v>2248</v>
      </c>
      <c r="H114" s="253"/>
      <c r="I114" s="225"/>
      <c r="J114" s="253"/>
      <c r="K114" s="253"/>
      <c r="L114" s="253"/>
      <c r="M114" s="253"/>
      <c r="N114" s="253"/>
      <c r="O114" s="253"/>
    </row>
    <row r="115" spans="1:15" s="18" customFormat="1" ht="28">
      <c r="A115" s="5" t="str">
        <f t="shared" si="4"/>
        <v>biodiv_connectedness_Connected to 2 other areas</v>
      </c>
      <c r="B115" s="2" t="s">
        <v>573</v>
      </c>
      <c r="C115" s="5">
        <f t="shared" si="3"/>
        <v>115</v>
      </c>
      <c r="D115" s="5">
        <f>MATCH(VLOOKUP("Language",Config!$A$2:$B$19,2),$A$1:$Q$1,0)</f>
        <v>9</v>
      </c>
      <c r="E115" s="5" t="str" cm="1">
        <f t="array" ref="E115">IF(ISBLANK(INDEX($A$1:$Q$975,C115,D115)),G115, INDEX($A$1:$Q$975,C115,D115))</f>
        <v>Connected to 2 other areas</v>
      </c>
      <c r="F115" s="2">
        <v>100</v>
      </c>
      <c r="G115" s="3" t="s">
        <v>1199</v>
      </c>
      <c r="H115" s="2" t="s">
        <v>1200</v>
      </c>
      <c r="I115" s="5"/>
      <c r="J115" s="2" t="s">
        <v>1201</v>
      </c>
      <c r="K115" s="2" t="s">
        <v>1202</v>
      </c>
      <c r="L115" s="2" t="s">
        <v>1203</v>
      </c>
      <c r="M115" s="2" t="s">
        <v>1204</v>
      </c>
      <c r="N115" s="2" t="s">
        <v>1205</v>
      </c>
      <c r="O115" s="2" t="s">
        <v>1206</v>
      </c>
    </row>
    <row r="116" spans="1:15" s="18" customFormat="1" ht="28">
      <c r="A116" s="5" t="str">
        <f t="shared" si="4"/>
        <v>biodiv_connectedness_Connected to 1 other area</v>
      </c>
      <c r="B116" s="2" t="s">
        <v>573</v>
      </c>
      <c r="C116" s="5">
        <f t="shared" si="3"/>
        <v>116</v>
      </c>
      <c r="D116" s="5">
        <f>MATCH(VLOOKUP("Language",Config!$A$2:$B$19,2),$A$1:$Q$1,0)</f>
        <v>9</v>
      </c>
      <c r="E116" s="5" t="str" cm="1">
        <f t="array" ref="E116">IF(ISBLANK(INDEX($A$1:$Q$975,C116,D116)),G116, INDEX($A$1:$Q$975,C116,D116))</f>
        <v>Connected to 1 other area</v>
      </c>
      <c r="F116" s="2">
        <v>50</v>
      </c>
      <c r="G116" s="3" t="s">
        <v>65</v>
      </c>
      <c r="H116" s="2" t="s">
        <v>1207</v>
      </c>
      <c r="I116" s="5"/>
      <c r="J116" s="2" t="s">
        <v>1208</v>
      </c>
      <c r="K116" s="2" t="s">
        <v>1209</v>
      </c>
      <c r="L116" s="2" t="s">
        <v>1210</v>
      </c>
      <c r="M116" s="2" t="s">
        <v>1211</v>
      </c>
      <c r="N116" s="2" t="s">
        <v>1212</v>
      </c>
      <c r="O116" s="2" t="s">
        <v>1213</v>
      </c>
    </row>
    <row r="117" spans="1:15" s="18" customFormat="1" ht="28">
      <c r="A117" s="5" t="str">
        <f t="shared" si="4"/>
        <v>biodiv_connectedness_Not connected</v>
      </c>
      <c r="B117" s="2" t="s">
        <v>573</v>
      </c>
      <c r="C117" s="5">
        <f t="shared" si="3"/>
        <v>117</v>
      </c>
      <c r="D117" s="5">
        <f>MATCH(VLOOKUP("Language",Config!$A$2:$B$19,2),$A$1:$Q$1,0)</f>
        <v>9</v>
      </c>
      <c r="E117" s="5" t="str" cm="1">
        <f t="array" ref="E117">IF(ISBLANK(INDEX($A$1:$Q$975,C117,D117)),G117, INDEX($A$1:$Q$975,C117,D117))</f>
        <v>Not connected</v>
      </c>
      <c r="F117" s="2">
        <v>0</v>
      </c>
      <c r="G117" s="3" t="s">
        <v>1214</v>
      </c>
      <c r="H117" s="2" t="s">
        <v>1215</v>
      </c>
      <c r="I117" s="5"/>
      <c r="J117" s="2" t="s">
        <v>1216</v>
      </c>
      <c r="K117" s="2" t="s">
        <v>1217</v>
      </c>
      <c r="L117" s="2" t="s">
        <v>1218</v>
      </c>
      <c r="M117" s="2" t="s">
        <v>1219</v>
      </c>
      <c r="N117" s="2" t="s">
        <v>1220</v>
      </c>
      <c r="O117" s="2" t="s">
        <v>1221</v>
      </c>
    </row>
    <row r="118" spans="1:15" s="18" customFormat="1" ht="42">
      <c r="A118" s="5" t="str">
        <f t="shared" si="4"/>
        <v>ponds_wetlands_Yes, they are carefully managed and monitored</v>
      </c>
      <c r="B118" s="2" t="s">
        <v>582</v>
      </c>
      <c r="C118" s="5">
        <f t="shared" si="3"/>
        <v>118</v>
      </c>
      <c r="D118" s="5">
        <f>MATCH(VLOOKUP("Language",Config!$A$2:$B$19,2),$A$1:$Q$1,0)</f>
        <v>9</v>
      </c>
      <c r="E118" s="5" t="str" cm="1">
        <f t="array" ref="E118">IF(ISBLANK(INDEX($A$1:$Q$975,C118,D118)),G118, INDEX($A$1:$Q$975,C118,D118))</f>
        <v>Yes, they are carefully managed and monitored</v>
      </c>
      <c r="F118" s="2">
        <v>100</v>
      </c>
      <c r="G118" s="3" t="s">
        <v>1222</v>
      </c>
      <c r="H118" s="2" t="s">
        <v>1223</v>
      </c>
      <c r="I118" s="5"/>
      <c r="J118" s="2" t="s">
        <v>1224</v>
      </c>
      <c r="K118" s="2" t="s">
        <v>1225</v>
      </c>
      <c r="L118" s="2" t="s">
        <v>1226</v>
      </c>
      <c r="M118" s="2" t="s">
        <v>1227</v>
      </c>
      <c r="N118" s="2" t="s">
        <v>1228</v>
      </c>
      <c r="O118" s="2" t="s">
        <v>1229</v>
      </c>
    </row>
    <row r="119" spans="1:15" s="18" customFormat="1" ht="56">
      <c r="A119" s="5" t="str">
        <f t="shared" si="4"/>
        <v>ponds_wetlands_Yes, but no management or monitoring is applied</v>
      </c>
      <c r="B119" s="2" t="s">
        <v>582</v>
      </c>
      <c r="C119" s="5">
        <f t="shared" si="3"/>
        <v>119</v>
      </c>
      <c r="D119" s="5">
        <f>MATCH(VLOOKUP("Language",Config!$A$2:$B$19,2),$A$1:$Q$1,0)</f>
        <v>9</v>
      </c>
      <c r="E119" s="5" t="str" cm="1">
        <f t="array" ref="E119">IF(ISBLANK(INDEX($A$1:$Q$975,C119,D119)),G119, INDEX($A$1:$Q$975,C119,D119))</f>
        <v>Yes, but no management or monitoring is applied</v>
      </c>
      <c r="F119" s="2">
        <v>66</v>
      </c>
      <c r="G119" s="3" t="s">
        <v>66</v>
      </c>
      <c r="H119" s="2" t="s">
        <v>1230</v>
      </c>
      <c r="I119" s="5"/>
      <c r="J119" s="2" t="s">
        <v>1231</v>
      </c>
      <c r="K119" s="2" t="s">
        <v>1232</v>
      </c>
      <c r="L119" s="2" t="s">
        <v>1233</v>
      </c>
      <c r="M119" s="2" t="s">
        <v>1234</v>
      </c>
      <c r="N119" s="2" t="s">
        <v>1235</v>
      </c>
      <c r="O119" s="2" t="s">
        <v>1236</v>
      </c>
    </row>
    <row r="120" spans="1:15" s="18" customFormat="1">
      <c r="A120" s="5" t="str">
        <f t="shared" si="4"/>
        <v>ponds_wetlands_No</v>
      </c>
      <c r="B120" s="2" t="s">
        <v>582</v>
      </c>
      <c r="C120" s="5">
        <f t="shared" si="3"/>
        <v>120</v>
      </c>
      <c r="D120" s="5">
        <f>MATCH(VLOOKUP("Language",Config!$A$2:$B$19,2),$A$1:$Q$1,0)</f>
        <v>9</v>
      </c>
      <c r="E120" s="5" t="str" cm="1">
        <f t="array" ref="E120">IF(ISBLANK(INDEX($A$1:$Q$975,C120,D120)),G120, INDEX($A$1:$Q$975,C120,D120))</f>
        <v>No</v>
      </c>
      <c r="F120" s="2">
        <v>0</v>
      </c>
      <c r="G120" s="3" t="s">
        <v>39</v>
      </c>
      <c r="H120" s="2" t="s">
        <v>873</v>
      </c>
      <c r="I120" s="5"/>
      <c r="J120" s="2" t="s">
        <v>874</v>
      </c>
      <c r="K120" s="2" t="s">
        <v>39</v>
      </c>
      <c r="L120" s="2" t="s">
        <v>875</v>
      </c>
      <c r="M120" s="2" t="s">
        <v>876</v>
      </c>
      <c r="N120" s="2" t="s">
        <v>877</v>
      </c>
      <c r="O120" s="2" t="s">
        <v>878</v>
      </c>
    </row>
    <row r="121" spans="1:15" s="18" customFormat="1" ht="56">
      <c r="A121" s="5" t="str">
        <f t="shared" si="4"/>
        <v>outcrops_Yes, they are protected from human and grazing pressure (e.g. fenced)</v>
      </c>
      <c r="B121" s="2" t="s">
        <v>590</v>
      </c>
      <c r="C121" s="5">
        <f t="shared" si="3"/>
        <v>121</v>
      </c>
      <c r="D121" s="5">
        <f>MATCH(VLOOKUP("Language",Config!$A$2:$B$19,2),$A$1:$Q$1,0)</f>
        <v>9</v>
      </c>
      <c r="E121" s="5" t="str" cm="1">
        <f t="array" ref="E121">IF(ISBLANK(INDEX($A$1:$Q$975,C121,D121)),G121, INDEX($A$1:$Q$975,C121,D121))</f>
        <v>Yes, they are protected from human and grazing pressure (e.g. fenced)</v>
      </c>
      <c r="F121" s="2">
        <v>100</v>
      </c>
      <c r="G121" s="3" t="s">
        <v>67</v>
      </c>
      <c r="H121" s="2" t="s">
        <v>1237</v>
      </c>
      <c r="I121" s="5"/>
      <c r="J121" s="2" t="s">
        <v>1238</v>
      </c>
      <c r="K121" s="2" t="s">
        <v>1239</v>
      </c>
      <c r="L121" s="2" t="s">
        <v>1240</v>
      </c>
      <c r="M121" s="2" t="s">
        <v>1241</v>
      </c>
      <c r="N121" s="2" t="s">
        <v>1242</v>
      </c>
      <c r="O121" s="2" t="s">
        <v>1243</v>
      </c>
    </row>
    <row r="122" spans="1:15" s="18" customFormat="1" ht="28">
      <c r="A122" s="5" t="str">
        <f t="shared" si="4"/>
        <v>outcrops_Yes, but they are not protected</v>
      </c>
      <c r="B122" s="2" t="s">
        <v>590</v>
      </c>
      <c r="C122" s="5">
        <f t="shared" si="3"/>
        <v>122</v>
      </c>
      <c r="D122" s="5">
        <f>MATCH(VLOOKUP("Language",Config!$A$2:$B$19,2),$A$1:$Q$1,0)</f>
        <v>9</v>
      </c>
      <c r="E122" s="5" t="str" cm="1">
        <f t="array" ref="E122">IF(ISBLANK(INDEX($A$1:$Q$975,C122,D122)),G122, INDEX($A$1:$Q$975,C122,D122))</f>
        <v>Yes, but they are not protected</v>
      </c>
      <c r="F122" s="2">
        <v>66</v>
      </c>
      <c r="G122" s="3" t="s">
        <v>1244</v>
      </c>
      <c r="H122" s="2" t="s">
        <v>1245</v>
      </c>
      <c r="I122" s="5"/>
      <c r="J122" s="2" t="s">
        <v>1246</v>
      </c>
      <c r="K122" s="2" t="s">
        <v>1247</v>
      </c>
      <c r="L122" s="2" t="s">
        <v>1248</v>
      </c>
      <c r="M122" s="2" t="s">
        <v>1249</v>
      </c>
      <c r="N122" s="2" t="s">
        <v>1250</v>
      </c>
      <c r="O122" s="2" t="s">
        <v>1251</v>
      </c>
    </row>
    <row r="123" spans="1:15" s="18" customFormat="1">
      <c r="A123" s="5" t="str">
        <f t="shared" si="4"/>
        <v>outcrops_No</v>
      </c>
      <c r="B123" s="2" t="s">
        <v>590</v>
      </c>
      <c r="C123" s="5">
        <f t="shared" si="3"/>
        <v>123</v>
      </c>
      <c r="D123" s="5">
        <f>MATCH(VLOOKUP("Language",Config!$A$2:$B$19,2),$A$1:$Q$1,0)</f>
        <v>9</v>
      </c>
      <c r="E123" s="5" t="str" cm="1">
        <f t="array" ref="E123">IF(ISBLANK(INDEX($A$1:$Q$975,C123,D123)),G123, INDEX($A$1:$Q$975,C123,D123))</f>
        <v>No</v>
      </c>
      <c r="F123" s="2">
        <v>0</v>
      </c>
      <c r="G123" s="3" t="s">
        <v>39</v>
      </c>
      <c r="H123" s="2" t="s">
        <v>873</v>
      </c>
      <c r="I123" s="5"/>
      <c r="J123" s="2" t="s">
        <v>874</v>
      </c>
      <c r="K123" s="2" t="s">
        <v>39</v>
      </c>
      <c r="L123" s="2" t="s">
        <v>875</v>
      </c>
      <c r="M123" s="2" t="s">
        <v>876</v>
      </c>
      <c r="N123" s="2" t="s">
        <v>877</v>
      </c>
      <c r="O123" s="2" t="s">
        <v>878</v>
      </c>
    </row>
    <row r="124" spans="1:15" s="18" customFormat="1" ht="28">
      <c r="A124" s="5" t="str">
        <f t="shared" si="4"/>
        <v>temp_grassland_shape_idx_Contorted and winding</v>
      </c>
      <c r="B124" s="2" t="s">
        <v>597</v>
      </c>
      <c r="C124" s="5">
        <f t="shared" si="3"/>
        <v>124</v>
      </c>
      <c r="D124" s="5">
        <f>MATCH(VLOOKUP("Language",Config!$A$2:$B$19,2),$A$1:$Q$1,0)</f>
        <v>9</v>
      </c>
      <c r="E124" s="5" t="str" cm="1">
        <f t="array" ref="E124">IF(ISBLANK(INDEX($A$1:$Q$975,C124,D124)),G124, INDEX($A$1:$Q$975,C124,D124))</f>
        <v>Contorted and winding</v>
      </c>
      <c r="F124" s="2">
        <v>100</v>
      </c>
      <c r="G124" s="4" t="s">
        <v>1252</v>
      </c>
      <c r="H124" s="2" t="s">
        <v>1253</v>
      </c>
      <c r="I124" s="5"/>
      <c r="J124" s="2" t="s">
        <v>1254</v>
      </c>
      <c r="K124" s="2" t="s">
        <v>1255</v>
      </c>
      <c r="L124" s="2" t="s">
        <v>1256</v>
      </c>
      <c r="M124" s="2" t="s">
        <v>1257</v>
      </c>
      <c r="N124" s="2" t="s">
        <v>1258</v>
      </c>
      <c r="O124" s="2" t="s">
        <v>1259</v>
      </c>
    </row>
    <row r="125" spans="1:15" s="18" customFormat="1">
      <c r="A125" s="5" t="str">
        <f t="shared" si="4"/>
        <v>temp_grassland_shape_idx_Slightly curved</v>
      </c>
      <c r="B125" s="2" t="s">
        <v>597</v>
      </c>
      <c r="C125" s="5">
        <f t="shared" si="3"/>
        <v>125</v>
      </c>
      <c r="D125" s="5">
        <f>MATCH(VLOOKUP("Language",Config!$A$2:$B$19,2),$A$1:$Q$1,0)</f>
        <v>9</v>
      </c>
      <c r="E125" s="5" t="str" cm="1">
        <f t="array" ref="E125">IF(ISBLANK(INDEX($A$1:$Q$975,C125,D125)),G125, INDEX($A$1:$Q$975,C125,D125))</f>
        <v>Slightly curved</v>
      </c>
      <c r="F125" s="2">
        <v>50</v>
      </c>
      <c r="G125" s="4" t="s">
        <v>69</v>
      </c>
      <c r="H125" s="2" t="s">
        <v>1260</v>
      </c>
      <c r="I125" s="5"/>
      <c r="J125" s="2" t="s">
        <v>1261</v>
      </c>
      <c r="K125" s="2" t="s">
        <v>1262</v>
      </c>
      <c r="L125" s="2" t="s">
        <v>1263</v>
      </c>
      <c r="M125" s="2" t="s">
        <v>1264</v>
      </c>
      <c r="N125" s="2" t="s">
        <v>1265</v>
      </c>
      <c r="O125" s="2" t="s">
        <v>1266</v>
      </c>
    </row>
    <row r="126" spans="1:15" s="18" customFormat="1" ht="28">
      <c r="A126" s="5" t="str">
        <f t="shared" si="4"/>
        <v>temp_grassland_shape_idx_Square/Circle/Rectangle</v>
      </c>
      <c r="B126" s="2" t="s">
        <v>597</v>
      </c>
      <c r="C126" s="5">
        <f t="shared" si="3"/>
        <v>126</v>
      </c>
      <c r="D126" s="5">
        <f>MATCH(VLOOKUP("Language",Config!$A$2:$B$19,2),$A$1:$Q$1,0)</f>
        <v>9</v>
      </c>
      <c r="E126" s="5" t="str" cm="1">
        <f t="array" ref="E126">IF(ISBLANK(INDEX($A$1:$Q$975,C126,D126)),G126, INDEX($A$1:$Q$975,C126,D126))</f>
        <v>Square/Circle/Rectangle</v>
      </c>
      <c r="F126" s="2">
        <v>0</v>
      </c>
      <c r="G126" s="4" t="s">
        <v>68</v>
      </c>
      <c r="H126" s="2" t="s">
        <v>1267</v>
      </c>
      <c r="I126" s="5"/>
      <c r="J126" s="2" t="s">
        <v>1268</v>
      </c>
      <c r="K126" s="2" t="s">
        <v>1269</v>
      </c>
      <c r="L126" s="2" t="s">
        <v>1270</v>
      </c>
      <c r="M126" s="2" t="s">
        <v>1271</v>
      </c>
      <c r="N126" s="2" t="s">
        <v>1272</v>
      </c>
      <c r="O126" s="2" t="s">
        <v>1273</v>
      </c>
    </row>
    <row r="127" spans="1:15" s="18" customFormat="1" ht="42">
      <c r="A127" s="5" t="str">
        <f t="shared" si="4"/>
        <v>temp_grassland_shape_idx_There is no temporary grassland at the farm</v>
      </c>
      <c r="B127" s="2" t="s">
        <v>597</v>
      </c>
      <c r="C127" s="5">
        <f t="shared" si="3"/>
        <v>127</v>
      </c>
      <c r="D127" s="5">
        <f>MATCH(VLOOKUP("Language",Config!$A$2:$B$19,2),$A$1:$Q$1,0)</f>
        <v>9</v>
      </c>
      <c r="E127" s="5" t="str" cm="1">
        <f t="array" ref="E127">IF(ISBLANK(INDEX($A$1:$Q$975,C127,D127)),G127, INDEX($A$1:$Q$975,C127,D127))</f>
        <v>There is no temporary grassland at the farm</v>
      </c>
      <c r="F127" s="2" t="s">
        <v>879</v>
      </c>
      <c r="G127" s="3" t="s">
        <v>1274</v>
      </c>
      <c r="H127" s="2" t="s">
        <v>1275</v>
      </c>
      <c r="I127" s="5"/>
      <c r="J127" s="2" t="s">
        <v>1276</v>
      </c>
      <c r="K127" s="2" t="s">
        <v>1277</v>
      </c>
      <c r="L127" s="2" t="s">
        <v>1278</v>
      </c>
      <c r="M127" s="2" t="s">
        <v>1279</v>
      </c>
      <c r="N127" s="2" t="s">
        <v>1280</v>
      </c>
      <c r="O127" s="2" t="s">
        <v>1281</v>
      </c>
    </row>
    <row r="128" spans="1:15" s="18" customFormat="1" ht="32.5" customHeight="1">
      <c r="A128" s="5" t="str">
        <f t="shared" si="4"/>
        <v>perm_grassland_shape_idx_Contorted and winding</v>
      </c>
      <c r="B128" s="5" t="s">
        <v>604</v>
      </c>
      <c r="C128" s="5">
        <f t="shared" si="3"/>
        <v>128</v>
      </c>
      <c r="D128" s="5">
        <f>MATCH(VLOOKUP("Language",Config!$A$2:$B$19,2),$A$1:$Q$1,0)</f>
        <v>9</v>
      </c>
      <c r="E128" s="5" t="str" cm="1">
        <f t="array" ref="E128">IF(ISBLANK(INDEX($A$1:$Q$975,C128,D128)),G128, INDEX($A$1:$Q$975,C128,D128))</f>
        <v>Contorted and winding</v>
      </c>
      <c r="F128" s="5">
        <v>100</v>
      </c>
      <c r="G128" s="4" t="s">
        <v>1252</v>
      </c>
      <c r="H128" s="2" t="s">
        <v>1253</v>
      </c>
      <c r="I128" s="5"/>
      <c r="J128" s="2" t="s">
        <v>1254</v>
      </c>
      <c r="K128" s="2" t="s">
        <v>1255</v>
      </c>
      <c r="L128" s="2" t="s">
        <v>1256</v>
      </c>
      <c r="M128" s="2" t="s">
        <v>1257</v>
      </c>
      <c r="N128" s="2" t="s">
        <v>1258</v>
      </c>
      <c r="O128" s="2" t="s">
        <v>1259</v>
      </c>
    </row>
    <row r="129" spans="1:15" s="18" customFormat="1" ht="27" customHeight="1">
      <c r="A129" s="5" t="str">
        <f t="shared" si="4"/>
        <v>perm_grassland_shape_idx_Slightly curved</v>
      </c>
      <c r="B129" s="5" t="s">
        <v>604</v>
      </c>
      <c r="C129" s="5">
        <f t="shared" si="3"/>
        <v>129</v>
      </c>
      <c r="D129" s="5">
        <f>MATCH(VLOOKUP("Language",Config!$A$2:$B$19,2),$A$1:$Q$1,0)</f>
        <v>9</v>
      </c>
      <c r="E129" s="5" t="str" cm="1">
        <f t="array" ref="E129">IF(ISBLANK(INDEX($A$1:$Q$975,C129,D129)),G129, INDEX($A$1:$Q$975,C129,D129))</f>
        <v>Slightly curved</v>
      </c>
      <c r="F129" s="5">
        <v>50</v>
      </c>
      <c r="G129" s="4" t="s">
        <v>69</v>
      </c>
      <c r="H129" s="2" t="s">
        <v>1260</v>
      </c>
      <c r="I129" s="5"/>
      <c r="J129" s="2" t="s">
        <v>1261</v>
      </c>
      <c r="K129" s="2" t="s">
        <v>1262</v>
      </c>
      <c r="L129" s="2" t="s">
        <v>1263</v>
      </c>
      <c r="M129" s="2" t="s">
        <v>1264</v>
      </c>
      <c r="N129" s="2" t="s">
        <v>1265</v>
      </c>
      <c r="O129" s="2" t="s">
        <v>1266</v>
      </c>
    </row>
    <row r="130" spans="1:15" s="18" customFormat="1" ht="32.5" customHeight="1">
      <c r="A130" s="5" t="str">
        <f t="shared" si="4"/>
        <v>perm_grassland_shape_idx_Square/Circle/Rectangle</v>
      </c>
      <c r="B130" s="5" t="s">
        <v>604</v>
      </c>
      <c r="C130" s="5">
        <f t="shared" si="3"/>
        <v>130</v>
      </c>
      <c r="D130" s="5">
        <f>MATCH(VLOOKUP("Language",Config!$A$2:$B$19,2),$A$1:$Q$1,0)</f>
        <v>9</v>
      </c>
      <c r="E130" s="5" t="str" cm="1">
        <f t="array" ref="E130">IF(ISBLANK(INDEX($A$1:$Q$975,C130,D130)),G130, INDEX($A$1:$Q$975,C130,D130))</f>
        <v>Square/Circle/Rectangle</v>
      </c>
      <c r="F130" s="5">
        <v>0</v>
      </c>
      <c r="G130" s="4" t="s">
        <v>68</v>
      </c>
      <c r="H130" s="2" t="s">
        <v>1267</v>
      </c>
      <c r="I130" s="5"/>
      <c r="J130" s="2" t="s">
        <v>1268</v>
      </c>
      <c r="K130" s="2" t="s">
        <v>1269</v>
      </c>
      <c r="L130" s="2" t="s">
        <v>1270</v>
      </c>
      <c r="M130" s="2" t="s">
        <v>1271</v>
      </c>
      <c r="N130" s="2" t="s">
        <v>1272</v>
      </c>
      <c r="O130" s="2" t="s">
        <v>1273</v>
      </c>
    </row>
    <row r="131" spans="1:15" s="18" customFormat="1" ht="42">
      <c r="A131" s="5" t="str">
        <f t="shared" si="4"/>
        <v>perm_grassland_shape_idx_N/A - There is no permanent grassland at the farm</v>
      </c>
      <c r="B131" s="5" t="s">
        <v>604</v>
      </c>
      <c r="C131" s="5">
        <f t="shared" si="3"/>
        <v>131</v>
      </c>
      <c r="D131" s="5">
        <f>MATCH(VLOOKUP("Language",Config!$A$2:$B$19,2),$A$1:$Q$1,0)</f>
        <v>9</v>
      </c>
      <c r="E131" s="5" t="str" cm="1">
        <f t="array" ref="E131">IF(ISBLANK(INDEX($A$1:$Q$975,C131,D131)),G131, INDEX($A$1:$Q$975,C131,D131))</f>
        <v>N/A - There is no permanent grassland at the farm</v>
      </c>
      <c r="F131" s="5" t="s">
        <v>879</v>
      </c>
      <c r="G131" s="3" t="s">
        <v>2271</v>
      </c>
      <c r="H131" s="2" t="s">
        <v>1282</v>
      </c>
      <c r="I131" s="5"/>
      <c r="J131" s="2" t="s">
        <v>1283</v>
      </c>
      <c r="K131" s="2" t="s">
        <v>1284</v>
      </c>
      <c r="L131" s="2" t="s">
        <v>1285</v>
      </c>
      <c r="M131" s="2" t="s">
        <v>1279</v>
      </c>
      <c r="N131" s="2" t="s">
        <v>1280</v>
      </c>
      <c r="O131" s="2" t="s">
        <v>1286</v>
      </c>
    </row>
    <row r="132" spans="1:15" s="18" customFormat="1" ht="28">
      <c r="A132" s="5" t="str">
        <f t="shared" si="4"/>
        <v>cropland_shape_idx_Contorted and winding</v>
      </c>
      <c r="B132" s="5" t="s">
        <v>611</v>
      </c>
      <c r="C132" s="5">
        <f t="shared" si="3"/>
        <v>132</v>
      </c>
      <c r="D132" s="5">
        <f>MATCH(VLOOKUP("Language",Config!$A$2:$B$19,2),$A$1:$Q$1,0)</f>
        <v>9</v>
      </c>
      <c r="E132" s="5" t="str" cm="1">
        <f t="array" ref="E132">IF(ISBLANK(INDEX($A$1:$Q$975,C132,D132)),G132, INDEX($A$1:$Q$975,C132,D132))</f>
        <v>Contorted and winding</v>
      </c>
      <c r="F132" s="5">
        <v>100</v>
      </c>
      <c r="G132" s="4" t="s">
        <v>1252</v>
      </c>
      <c r="H132" s="2" t="s">
        <v>1253</v>
      </c>
      <c r="I132" s="5"/>
      <c r="J132" s="2" t="s">
        <v>1254</v>
      </c>
      <c r="K132" s="2" t="s">
        <v>1255</v>
      </c>
      <c r="L132" s="2" t="s">
        <v>1256</v>
      </c>
      <c r="M132" s="2" t="s">
        <v>1257</v>
      </c>
      <c r="N132" s="2" t="s">
        <v>1258</v>
      </c>
      <c r="O132" s="2" t="s">
        <v>1259</v>
      </c>
    </row>
    <row r="133" spans="1:15" s="18" customFormat="1">
      <c r="A133" s="5" t="str">
        <f t="shared" si="4"/>
        <v>cropland_shape_idx_Slightly curved</v>
      </c>
      <c r="B133" s="5" t="s">
        <v>611</v>
      </c>
      <c r="C133" s="5">
        <f t="shared" si="3"/>
        <v>133</v>
      </c>
      <c r="D133" s="5">
        <f>MATCH(VLOOKUP("Language",Config!$A$2:$B$19,2),$A$1:$Q$1,0)</f>
        <v>9</v>
      </c>
      <c r="E133" s="5" t="str" cm="1">
        <f t="array" ref="E133">IF(ISBLANK(INDEX($A$1:$Q$975,C133,D133)),G133, INDEX($A$1:$Q$975,C133,D133))</f>
        <v>Slightly curved</v>
      </c>
      <c r="F133" s="5">
        <v>50</v>
      </c>
      <c r="G133" s="4" t="s">
        <v>69</v>
      </c>
      <c r="H133" s="2" t="s">
        <v>1260</v>
      </c>
      <c r="I133" s="5"/>
      <c r="J133" s="2" t="s">
        <v>1261</v>
      </c>
      <c r="K133" s="2" t="s">
        <v>1262</v>
      </c>
      <c r="L133" s="2" t="s">
        <v>1263</v>
      </c>
      <c r="M133" s="2" t="s">
        <v>1264</v>
      </c>
      <c r="N133" s="2" t="s">
        <v>1265</v>
      </c>
      <c r="O133" s="2" t="s">
        <v>1266</v>
      </c>
    </row>
    <row r="134" spans="1:15" s="18" customFormat="1" ht="28">
      <c r="A134" s="5" t="str">
        <f t="shared" si="4"/>
        <v>cropland_shape_idx_Square/Circle/Rectangle</v>
      </c>
      <c r="B134" s="5" t="s">
        <v>611</v>
      </c>
      <c r="C134" s="5">
        <f t="shared" si="3"/>
        <v>134</v>
      </c>
      <c r="D134" s="5">
        <f>MATCH(VLOOKUP("Language",Config!$A$2:$B$19,2),$A$1:$Q$1,0)</f>
        <v>9</v>
      </c>
      <c r="E134" s="5" t="str" cm="1">
        <f t="array" ref="E134">IF(ISBLANK(INDEX($A$1:$Q$975,C134,D134)),G134, INDEX($A$1:$Q$975,C134,D134))</f>
        <v>Square/Circle/Rectangle</v>
      </c>
      <c r="F134" s="5">
        <v>0</v>
      </c>
      <c r="G134" s="4" t="s">
        <v>68</v>
      </c>
      <c r="H134" s="2" t="s">
        <v>1267</v>
      </c>
      <c r="I134" s="5"/>
      <c r="J134" s="2" t="s">
        <v>1268</v>
      </c>
      <c r="K134" s="2" t="s">
        <v>1269</v>
      </c>
      <c r="L134" s="2" t="s">
        <v>1270</v>
      </c>
      <c r="M134" s="2" t="s">
        <v>1271</v>
      </c>
      <c r="N134" s="2" t="s">
        <v>1272</v>
      </c>
      <c r="O134" s="2" t="s">
        <v>1273</v>
      </c>
    </row>
    <row r="135" spans="1:15" s="18" customFormat="1" ht="42">
      <c r="A135" s="5" t="str">
        <f t="shared" si="4"/>
        <v>cropland_shape_idx_There are no arable crops at the farm</v>
      </c>
      <c r="B135" s="5" t="s">
        <v>611</v>
      </c>
      <c r="C135" s="5">
        <f t="shared" ref="C135:C200" si="5">ROW(A135)</f>
        <v>135</v>
      </c>
      <c r="D135" s="5">
        <f>MATCH(VLOOKUP("Language",Config!$A$2:$B$19,2),$A$1:$Q$1,0)</f>
        <v>9</v>
      </c>
      <c r="E135" s="5" t="str" cm="1">
        <f t="array" ref="E135">IF(ISBLANK(INDEX($A$1:$Q$975,C135,D135)),G135, INDEX($A$1:$Q$975,C135,D135))</f>
        <v>There are no arable crops at the farm</v>
      </c>
      <c r="F135" s="5" t="s">
        <v>879</v>
      </c>
      <c r="G135" s="3" t="s">
        <v>1287</v>
      </c>
      <c r="H135" s="2" t="s">
        <v>1288</v>
      </c>
      <c r="I135" s="5"/>
      <c r="J135" s="2" t="s">
        <v>1289</v>
      </c>
      <c r="K135" s="2" t="s">
        <v>1290</v>
      </c>
      <c r="L135" s="2" t="s">
        <v>1291</v>
      </c>
      <c r="M135" s="2" t="s">
        <v>1292</v>
      </c>
      <c r="N135" s="2" t="s">
        <v>1293</v>
      </c>
      <c r="O135" s="2" t="s">
        <v>1294</v>
      </c>
    </row>
    <row r="136" spans="1:15" s="18" customFormat="1">
      <c r="A136" s="5" t="str">
        <f t="shared" si="4"/>
        <v>arable_crop_plot_size_&lt; 5 ha</v>
      </c>
      <c r="B136" s="5" t="s">
        <v>618</v>
      </c>
      <c r="C136" s="5">
        <f t="shared" si="5"/>
        <v>136</v>
      </c>
      <c r="D136" s="5">
        <f>MATCH(VLOOKUP("Language",Config!$A$2:$B$19,2),$A$1:$Q$1,0)</f>
        <v>9</v>
      </c>
      <c r="E136" s="5" t="str" cm="1">
        <f t="array" ref="E136">IF(ISBLANK(INDEX($A$1:$Q$975,C136,D136)),G136, INDEX($A$1:$Q$975,C136,D136))</f>
        <v>&lt; 5 ha</v>
      </c>
      <c r="F136" s="5">
        <v>100</v>
      </c>
      <c r="G136" s="4" t="s">
        <v>70</v>
      </c>
      <c r="H136" s="2"/>
      <c r="I136" s="5"/>
      <c r="J136" s="2"/>
      <c r="K136" s="2"/>
      <c r="L136" s="2"/>
      <c r="M136" s="2"/>
      <c r="N136" s="2"/>
      <c r="O136" s="2"/>
    </row>
    <row r="137" spans="1:15" s="18" customFormat="1">
      <c r="A137" s="5" t="str">
        <f t="shared" si="4"/>
        <v>arable_crop_plot_size_5-10 ha</v>
      </c>
      <c r="B137" s="5" t="s">
        <v>618</v>
      </c>
      <c r="C137" s="5">
        <f t="shared" si="5"/>
        <v>137</v>
      </c>
      <c r="D137" s="5">
        <f>MATCH(VLOOKUP("Language",Config!$A$2:$B$19,2),$A$1:$Q$1,0)</f>
        <v>9</v>
      </c>
      <c r="E137" s="5" t="str" cm="1">
        <f t="array" ref="E137">IF(ISBLANK(INDEX($A$1:$Q$975,C137,D137)),G137, INDEX($A$1:$Q$975,C137,D137))</f>
        <v>5-10 ha</v>
      </c>
      <c r="F137" s="5">
        <v>50</v>
      </c>
      <c r="G137" s="4" t="s">
        <v>1295</v>
      </c>
      <c r="H137" s="2"/>
      <c r="I137" s="5"/>
      <c r="J137" s="2"/>
      <c r="K137" s="2"/>
      <c r="L137" s="2"/>
      <c r="M137" s="2"/>
      <c r="N137" s="2"/>
      <c r="O137" s="2"/>
    </row>
    <row r="138" spans="1:15" s="18" customFormat="1">
      <c r="A138" s="5" t="str">
        <f t="shared" si="4"/>
        <v>arable_crop_plot_size_&gt; 10 ha</v>
      </c>
      <c r="B138" s="5" t="s">
        <v>618</v>
      </c>
      <c r="C138" s="5">
        <f t="shared" si="5"/>
        <v>138</v>
      </c>
      <c r="D138" s="5">
        <f>MATCH(VLOOKUP("Language",Config!$A$2:$B$19,2),$A$1:$Q$1,0)</f>
        <v>9</v>
      </c>
      <c r="E138" s="5" t="str" cm="1">
        <f t="array" ref="E138">IF(ISBLANK(INDEX($A$1:$Q$975,C138,D138)),G138, INDEX($A$1:$Q$975,C138,D138))</f>
        <v>&gt; 10 ha</v>
      </c>
      <c r="F138" s="5">
        <v>0</v>
      </c>
      <c r="G138" s="4" t="s">
        <v>1296</v>
      </c>
      <c r="H138" s="2"/>
      <c r="I138" s="5"/>
      <c r="J138" s="2"/>
      <c r="K138" s="2"/>
      <c r="L138" s="2"/>
      <c r="M138" s="2"/>
      <c r="N138" s="2"/>
      <c r="O138" s="2"/>
    </row>
    <row r="139" spans="1:15" s="18" customFormat="1" ht="42">
      <c r="A139" s="5" t="str">
        <f t="shared" si="4"/>
        <v>arable_crop_plot_size_There are no arable crops at the farm</v>
      </c>
      <c r="B139" s="5" t="s">
        <v>618</v>
      </c>
      <c r="C139" s="5">
        <f t="shared" si="5"/>
        <v>139</v>
      </c>
      <c r="D139" s="5">
        <f>MATCH(VLOOKUP("Language",Config!$A$2:$B$19,2),$A$1:$Q$1,0)</f>
        <v>9</v>
      </c>
      <c r="E139" s="5" t="str" cm="1">
        <f t="array" ref="E139">IF(ISBLANK(INDEX($A$1:$Q$975,C139,D139)),G139, INDEX($A$1:$Q$975,C139,D139))</f>
        <v>There are no arable crops at the farm</v>
      </c>
      <c r="F139" s="5">
        <v>0</v>
      </c>
      <c r="G139" s="4" t="s">
        <v>1287</v>
      </c>
      <c r="H139" s="2" t="s">
        <v>1288</v>
      </c>
      <c r="I139" s="5"/>
      <c r="J139" s="2" t="s">
        <v>1297</v>
      </c>
      <c r="K139" s="2" t="s">
        <v>1298</v>
      </c>
      <c r="L139" s="2" t="s">
        <v>1291</v>
      </c>
      <c r="M139" s="2" t="s">
        <v>1292</v>
      </c>
      <c r="N139" s="2" t="s">
        <v>1293</v>
      </c>
      <c r="O139" s="2" t="s">
        <v>1294</v>
      </c>
    </row>
    <row r="140" spans="1:15" s="18" customFormat="1">
      <c r="A140" s="5" t="str">
        <f t="shared" si="4"/>
        <v>grassland_plots_greater_12ha_0</v>
      </c>
      <c r="B140" s="5" t="s">
        <v>625</v>
      </c>
      <c r="C140" s="5">
        <f t="shared" si="5"/>
        <v>140</v>
      </c>
      <c r="D140" s="5">
        <f>MATCH(VLOOKUP("Language",Config!$A$2:$B$19,2),$A$1:$Q$1,0)</f>
        <v>9</v>
      </c>
      <c r="E140" s="5" cm="1">
        <f t="array" ref="E140">IF(ISBLANK(INDEX($A$1:$Q$975,C140,D140)),G140, INDEX($A$1:$Q$975,C140,D140))</f>
        <v>0</v>
      </c>
      <c r="F140" s="5">
        <v>100</v>
      </c>
      <c r="G140" s="4">
        <v>0</v>
      </c>
      <c r="H140" s="2"/>
      <c r="I140" s="5"/>
      <c r="J140" s="2"/>
      <c r="K140" s="2"/>
      <c r="L140" s="2"/>
      <c r="M140" s="2"/>
      <c r="N140" s="2"/>
      <c r="O140" s="2"/>
    </row>
    <row r="141" spans="1:15" s="18" customFormat="1">
      <c r="A141" s="5" t="str">
        <f t="shared" si="4"/>
        <v>grassland_plots_greater_12ha_1-2</v>
      </c>
      <c r="B141" s="5" t="s">
        <v>625</v>
      </c>
      <c r="C141" s="5">
        <f t="shared" si="5"/>
        <v>141</v>
      </c>
      <c r="D141" s="5">
        <f>MATCH(VLOOKUP("Language",Config!$A$2:$B$19,2),$A$1:$Q$1,0)</f>
        <v>9</v>
      </c>
      <c r="E141" s="5" t="str" cm="1">
        <f t="array" ref="E141">IF(ISBLANK(INDEX($A$1:$Q$975,C141,D141)),G141, INDEX($A$1:$Q$975,C141,D141))</f>
        <v>1-2</v>
      </c>
      <c r="F141" s="5">
        <v>50</v>
      </c>
      <c r="G141" s="7" t="s">
        <v>71</v>
      </c>
      <c r="H141" s="44"/>
      <c r="I141" s="5"/>
      <c r="J141" s="45"/>
      <c r="K141" s="45"/>
      <c r="L141" s="45"/>
      <c r="M141" s="45"/>
      <c r="N141" s="45"/>
      <c r="O141" s="45"/>
    </row>
    <row r="142" spans="1:15" s="18" customFormat="1">
      <c r="A142" s="5" t="str">
        <f t="shared" si="4"/>
        <v>grassland_plots_greater_12ha_≥3</v>
      </c>
      <c r="B142" s="5" t="s">
        <v>625</v>
      </c>
      <c r="C142" s="5">
        <f t="shared" si="5"/>
        <v>142</v>
      </c>
      <c r="D142" s="5">
        <f>MATCH(VLOOKUP("Language",Config!$A$2:$B$19,2),$A$1:$Q$1,0)</f>
        <v>9</v>
      </c>
      <c r="E142" s="5" t="str" cm="1">
        <f t="array" ref="E142">IF(ISBLANK(INDEX($A$1:$Q$975,C142,D142)),G142, INDEX($A$1:$Q$975,C142,D142))</f>
        <v>≥3</v>
      </c>
      <c r="F142" s="5">
        <v>0</v>
      </c>
      <c r="G142" s="4" t="s">
        <v>1299</v>
      </c>
      <c r="H142" s="2"/>
      <c r="I142" s="5"/>
      <c r="J142" s="2"/>
      <c r="K142" s="2"/>
      <c r="L142" s="2"/>
      <c r="M142" s="2"/>
      <c r="N142" s="2"/>
      <c r="O142" s="2"/>
    </row>
    <row r="143" spans="1:15" s="18" customFormat="1">
      <c r="A143" s="5" t="str">
        <f t="shared" si="4"/>
        <v>woody_plants_pcnt_&gt;4%</v>
      </c>
      <c r="B143" s="5" t="s">
        <v>629</v>
      </c>
      <c r="C143" s="5">
        <f t="shared" si="5"/>
        <v>143</v>
      </c>
      <c r="D143" s="5">
        <f>MATCH(VLOOKUP("Language",Config!$A$2:$B$19,2),$A$1:$Q$1,0)</f>
        <v>9</v>
      </c>
      <c r="E143" s="5" t="str" cm="1">
        <f t="array" ref="E143">IF(ISBLANK(INDEX($A$1:$Q$975,C143,D143)),G143, INDEX($A$1:$Q$975,C143,D143))</f>
        <v>&gt;4%</v>
      </c>
      <c r="F143" s="5">
        <v>100</v>
      </c>
      <c r="G143" s="4" t="s">
        <v>1300</v>
      </c>
      <c r="H143" s="2"/>
      <c r="I143" s="5"/>
      <c r="J143" s="2"/>
      <c r="K143" s="2"/>
      <c r="L143" s="2"/>
      <c r="M143" s="2"/>
      <c r="N143" s="2"/>
      <c r="O143" s="2"/>
    </row>
    <row r="144" spans="1:15" s="18" customFormat="1">
      <c r="A144" s="5" t="str">
        <f t="shared" si="4"/>
        <v>woody_plants_pcnt_2.1-4%</v>
      </c>
      <c r="B144" s="5" t="s">
        <v>629</v>
      </c>
      <c r="C144" s="5">
        <f t="shared" si="5"/>
        <v>144</v>
      </c>
      <c r="D144" s="5">
        <f>MATCH(VLOOKUP("Language",Config!$A$2:$B$19,2),$A$1:$Q$1,0)</f>
        <v>9</v>
      </c>
      <c r="E144" s="5" t="str" cm="1">
        <f t="array" ref="E144">IF(ISBLANK(INDEX($A$1:$Q$975,C144,D144)),G144, INDEX($A$1:$Q$975,C144,D144))</f>
        <v>2.1-4%</v>
      </c>
      <c r="F144" s="5">
        <v>75</v>
      </c>
      <c r="G144" s="4" t="s">
        <v>72</v>
      </c>
      <c r="H144" s="2"/>
      <c r="I144" s="5"/>
      <c r="J144" s="2"/>
      <c r="K144" s="2"/>
      <c r="L144" s="2"/>
      <c r="M144" s="2"/>
      <c r="N144" s="2"/>
      <c r="O144" s="2"/>
    </row>
    <row r="145" spans="1:15" s="18" customFormat="1">
      <c r="A145" s="5" t="str">
        <f t="shared" si="4"/>
        <v>woody_plants_pcnt_0.1-2%</v>
      </c>
      <c r="B145" s="5" t="s">
        <v>629</v>
      </c>
      <c r="C145" s="5">
        <f t="shared" si="5"/>
        <v>145</v>
      </c>
      <c r="D145" s="5">
        <f>MATCH(VLOOKUP("Language",Config!$A$2:$B$19,2),$A$1:$Q$1,0)</f>
        <v>9</v>
      </c>
      <c r="E145" s="5" t="str" cm="1">
        <f t="array" ref="E145">IF(ISBLANK(INDEX($A$1:$Q$975,C145,D145)),G145, INDEX($A$1:$Q$975,C145,D145))</f>
        <v>0.1-2%</v>
      </c>
      <c r="F145" s="5">
        <v>50</v>
      </c>
      <c r="G145" s="4" t="s">
        <v>1301</v>
      </c>
      <c r="H145" s="2"/>
      <c r="I145" s="5"/>
      <c r="J145" s="2"/>
      <c r="K145" s="2"/>
      <c r="L145" s="2"/>
      <c r="M145" s="2"/>
      <c r="N145" s="2"/>
      <c r="O145" s="2"/>
    </row>
    <row r="146" spans="1:15" s="18" customFormat="1">
      <c r="A146" s="5" t="str">
        <f t="shared" si="4"/>
        <v>woody_plants_pcnt_0</v>
      </c>
      <c r="B146" s="5" t="s">
        <v>629</v>
      </c>
      <c r="C146" s="5">
        <f t="shared" si="5"/>
        <v>146</v>
      </c>
      <c r="D146" s="5">
        <f>MATCH(VLOOKUP("Language",Config!$A$2:$B$19,2),$A$1:$Q$1,0)</f>
        <v>9</v>
      </c>
      <c r="E146" s="5" cm="1">
        <f t="array" ref="E146">IF(ISBLANK(INDEX($A$1:$Q$975,C146,D146)),G146, INDEX($A$1:$Q$975,C146,D146))</f>
        <v>0</v>
      </c>
      <c r="F146" s="5">
        <v>0</v>
      </c>
      <c r="G146" s="8">
        <v>0</v>
      </c>
      <c r="H146" s="6"/>
      <c r="I146" s="5"/>
      <c r="J146" s="6"/>
      <c r="K146" s="6"/>
      <c r="L146" s="6"/>
      <c r="M146" s="6"/>
      <c r="N146" s="6"/>
      <c r="O146" s="6"/>
    </row>
    <row r="147" spans="1:15" s="18" customFormat="1" ht="42">
      <c r="A147" s="5" t="str">
        <f t="shared" si="4"/>
        <v>woody_plants_conjunc_Continuous linear structures</v>
      </c>
      <c r="B147" s="5" t="s">
        <v>636</v>
      </c>
      <c r="C147" s="5">
        <f t="shared" si="5"/>
        <v>147</v>
      </c>
      <c r="D147" s="5">
        <f>MATCH(VLOOKUP("Language",Config!$A$2:$B$19,2),$A$1:$Q$1,0)</f>
        <v>9</v>
      </c>
      <c r="E147" s="5" t="str" cm="1">
        <f t="array" ref="E147">IF(ISBLANK(INDEX($A$1:$Q$975,C147,D147)),G147, INDEX($A$1:$Q$975,C147,D147))</f>
        <v>Continuous linear structures</v>
      </c>
      <c r="F147" s="5">
        <v>100</v>
      </c>
      <c r="G147" s="4" t="s">
        <v>1302</v>
      </c>
      <c r="H147" s="2" t="s">
        <v>1303</v>
      </c>
      <c r="I147" s="5"/>
      <c r="J147" s="2" t="s">
        <v>1304</v>
      </c>
      <c r="K147" s="2" t="s">
        <v>1305</v>
      </c>
      <c r="L147" s="2" t="s">
        <v>1306</v>
      </c>
      <c r="M147" s="2" t="s">
        <v>1307</v>
      </c>
      <c r="N147" s="2" t="s">
        <v>1308</v>
      </c>
      <c r="O147" s="2" t="s">
        <v>1309</v>
      </c>
    </row>
    <row r="148" spans="1:15" s="18" customFormat="1" ht="28">
      <c r="A148" s="5" t="str">
        <f t="shared" si="4"/>
        <v>woody_plants_conjunc_Forested patches</v>
      </c>
      <c r="B148" s="5" t="s">
        <v>636</v>
      </c>
      <c r="C148" s="5">
        <f t="shared" si="5"/>
        <v>148</v>
      </c>
      <c r="D148" s="5">
        <f>MATCH(VLOOKUP("Language",Config!$A$2:$B$19,2),$A$1:$Q$1,0)</f>
        <v>9</v>
      </c>
      <c r="E148" s="5" t="str" cm="1">
        <f t="array" ref="E148">IF(ISBLANK(INDEX($A$1:$Q$975,C148,D148)),G148, INDEX($A$1:$Q$975,C148,D148))</f>
        <v>Forested patches</v>
      </c>
      <c r="F148" s="5">
        <v>85</v>
      </c>
      <c r="G148" s="4" t="s">
        <v>73</v>
      </c>
      <c r="H148" s="2" t="s">
        <v>1310</v>
      </c>
      <c r="I148" s="5"/>
      <c r="J148" s="2" t="s">
        <v>1311</v>
      </c>
      <c r="K148" s="2" t="s">
        <v>1312</v>
      </c>
      <c r="L148" s="2" t="s">
        <v>1313</v>
      </c>
      <c r="M148" s="2" t="s">
        <v>1314</v>
      </c>
      <c r="N148" s="2" t="s">
        <v>1315</v>
      </c>
      <c r="O148" s="2" t="s">
        <v>1316</v>
      </c>
    </row>
    <row r="149" spans="1:15" s="18" customFormat="1" ht="56">
      <c r="A149" s="5" t="str">
        <f t="shared" si="4"/>
        <v>woody_plants_conjunc_Woody plant patches exist but are not interconnected</v>
      </c>
      <c r="B149" s="5" t="s">
        <v>636</v>
      </c>
      <c r="C149" s="5">
        <f t="shared" si="5"/>
        <v>149</v>
      </c>
      <c r="D149" s="5">
        <f>MATCH(VLOOKUP("Language",Config!$A$2:$B$19,2),$A$1:$Q$1,0)</f>
        <v>9</v>
      </c>
      <c r="E149" s="5" t="str" cm="1">
        <f t="array" ref="E149">IF(ISBLANK(INDEX($A$1:$Q$975,C149,D149)),G149, INDEX($A$1:$Q$975,C149,D149))</f>
        <v>Woody plant patches exist but are not interconnected</v>
      </c>
      <c r="F149" s="5">
        <v>66</v>
      </c>
      <c r="G149" s="4" t="s">
        <v>1317</v>
      </c>
      <c r="H149" s="2" t="s">
        <v>1318</v>
      </c>
      <c r="I149" s="5"/>
      <c r="J149" s="2" t="s">
        <v>1319</v>
      </c>
      <c r="K149" s="2" t="s">
        <v>1320</v>
      </c>
      <c r="L149" s="2" t="s">
        <v>1321</v>
      </c>
      <c r="M149" s="2" t="s">
        <v>1322</v>
      </c>
      <c r="N149" s="2" t="s">
        <v>1323</v>
      </c>
      <c r="O149" s="2" t="s">
        <v>1324</v>
      </c>
    </row>
    <row r="150" spans="1:15" s="18" customFormat="1" ht="42">
      <c r="A150" s="5" t="str">
        <f t="shared" si="4"/>
        <v>woody_plants_conjunc_Woody plants are integrated as single elements</v>
      </c>
      <c r="B150" s="5" t="s">
        <v>636</v>
      </c>
      <c r="C150" s="5">
        <f t="shared" si="5"/>
        <v>150</v>
      </c>
      <c r="D150" s="5">
        <f>MATCH(VLOOKUP("Language",Config!$A$2:$B$19,2),$A$1:$Q$1,0)</f>
        <v>9</v>
      </c>
      <c r="E150" s="5" t="str" cm="1">
        <f t="array" ref="E150">IF(ISBLANK(INDEX($A$1:$Q$975,C150,D150)),G150, INDEX($A$1:$Q$975,C150,D150))</f>
        <v>Woody plants are integrated as single elements</v>
      </c>
      <c r="F150" s="5">
        <v>50</v>
      </c>
      <c r="G150" s="4" t="s">
        <v>1325</v>
      </c>
      <c r="H150" s="2" t="s">
        <v>1326</v>
      </c>
      <c r="I150" s="5"/>
      <c r="J150" s="2" t="s">
        <v>1327</v>
      </c>
      <c r="K150" s="2" t="s">
        <v>1328</v>
      </c>
      <c r="L150" s="2" t="s">
        <v>1329</v>
      </c>
      <c r="M150" s="2" t="s">
        <v>1330</v>
      </c>
      <c r="N150" s="2" t="s">
        <v>1331</v>
      </c>
      <c r="O150" s="2" t="s">
        <v>1332</v>
      </c>
    </row>
    <row r="151" spans="1:15" s="18" customFormat="1" ht="42">
      <c r="A151" s="5" t="str">
        <f t="shared" si="4"/>
        <v>woody_plants_conjunc_There are no woody plants at the farm</v>
      </c>
      <c r="B151" s="5" t="s">
        <v>636</v>
      </c>
      <c r="C151" s="5">
        <f t="shared" si="5"/>
        <v>151</v>
      </c>
      <c r="D151" s="5">
        <f>MATCH(VLOOKUP("Language",Config!$A$2:$B$19,2),$A$1:$Q$1,0)</f>
        <v>9</v>
      </c>
      <c r="E151" s="5" t="str" cm="1">
        <f t="array" ref="E151">IF(ISBLANK(INDEX($A$1:$Q$975,C151,D151)),G151, INDEX($A$1:$Q$975,C151,D151))</f>
        <v>There are no woody plants at the farm</v>
      </c>
      <c r="F151" s="5" t="s">
        <v>879</v>
      </c>
      <c r="G151" s="4" t="s">
        <v>1333</v>
      </c>
      <c r="H151" s="2" t="s">
        <v>1334</v>
      </c>
      <c r="I151" s="5"/>
      <c r="J151" s="2" t="s">
        <v>1335</v>
      </c>
      <c r="K151" s="2" t="s">
        <v>1336</v>
      </c>
      <c r="L151" s="2" t="s">
        <v>1337</v>
      </c>
      <c r="M151" s="2" t="s">
        <v>1338</v>
      </c>
      <c r="N151" s="2" t="s">
        <v>1339</v>
      </c>
      <c r="O151" s="2" t="s">
        <v>1340</v>
      </c>
    </row>
    <row r="152" spans="1:15" s="18" customFormat="1" ht="28">
      <c r="A152" s="5" t="str">
        <f t="shared" si="4"/>
        <v>woody_plants_width_&gt;3 m wide hedgerows/patches</v>
      </c>
      <c r="B152" s="5" t="s">
        <v>643</v>
      </c>
      <c r="C152" s="5">
        <f t="shared" si="5"/>
        <v>152</v>
      </c>
      <c r="D152" s="5">
        <f>MATCH(VLOOKUP("Language",Config!$A$2:$B$19,2),$A$1:$Q$1,0)</f>
        <v>9</v>
      </c>
      <c r="E152" s="5" t="str" cm="1">
        <f t="array" ref="E152">IF(ISBLANK(INDEX($A$1:$Q$975,C152,D152)),G152, INDEX($A$1:$Q$975,C152,D152))</f>
        <v>&gt;3 m wide hedgerows/patches</v>
      </c>
      <c r="F152" s="5">
        <v>100</v>
      </c>
      <c r="G152" s="4" t="s">
        <v>1341</v>
      </c>
      <c r="H152" s="2" t="s">
        <v>1342</v>
      </c>
      <c r="I152" s="5"/>
      <c r="J152" s="2" t="s">
        <v>1343</v>
      </c>
      <c r="K152" s="2" t="s">
        <v>1344</v>
      </c>
      <c r="L152" s="2" t="s">
        <v>1345</v>
      </c>
      <c r="M152" s="2" t="s">
        <v>1346</v>
      </c>
      <c r="N152" s="2" t="s">
        <v>1347</v>
      </c>
      <c r="O152" s="2" t="s">
        <v>1348</v>
      </c>
    </row>
    <row r="153" spans="1:15" s="18" customFormat="1" ht="28">
      <c r="A153" s="5" t="str">
        <f t="shared" si="4"/>
        <v>woody_plants_width_2.1-3 m wide hedgerows/patches</v>
      </c>
      <c r="B153" s="5" t="s">
        <v>643</v>
      </c>
      <c r="C153" s="5">
        <f t="shared" si="5"/>
        <v>153</v>
      </c>
      <c r="D153" s="5">
        <f>MATCH(VLOOKUP("Language",Config!$A$2:$B$19,2),$A$1:$Q$1,0)</f>
        <v>9</v>
      </c>
      <c r="E153" s="5" t="str" cm="1">
        <f t="array" ref="E153">IF(ISBLANK(INDEX($A$1:$Q$975,C153,D153)),G153, INDEX($A$1:$Q$975,C153,D153))</f>
        <v>2.1-3 m wide hedgerows/patches</v>
      </c>
      <c r="F153" s="5">
        <v>66</v>
      </c>
      <c r="G153" s="4" t="s">
        <v>1349</v>
      </c>
      <c r="H153" s="2" t="s">
        <v>1350</v>
      </c>
      <c r="I153" s="5"/>
      <c r="J153" s="2" t="s">
        <v>1351</v>
      </c>
      <c r="K153" s="2" t="s">
        <v>1352</v>
      </c>
      <c r="L153" s="2" t="s">
        <v>1353</v>
      </c>
      <c r="M153" s="2" t="s">
        <v>1354</v>
      </c>
      <c r="N153" s="2" t="s">
        <v>1355</v>
      </c>
      <c r="O153" s="2" t="s">
        <v>1356</v>
      </c>
    </row>
    <row r="154" spans="1:15" s="18" customFormat="1" ht="28">
      <c r="A154" s="5" t="str">
        <f t="shared" si="4"/>
        <v>woody_plants_width_1-2 m wide hedgerows/patches</v>
      </c>
      <c r="B154" s="5" t="s">
        <v>643</v>
      </c>
      <c r="C154" s="5">
        <f t="shared" si="5"/>
        <v>154</v>
      </c>
      <c r="D154" s="5">
        <f>MATCH(VLOOKUP("Language",Config!$A$2:$B$19,2),$A$1:$Q$1,0)</f>
        <v>9</v>
      </c>
      <c r="E154" s="5" t="str" cm="1">
        <f t="array" ref="E154">IF(ISBLANK(INDEX($A$1:$Q$975,C154,D154)),G154, INDEX($A$1:$Q$975,C154,D154))</f>
        <v>1-2 m wide hedgerows/patches</v>
      </c>
      <c r="F154" s="5">
        <v>33</v>
      </c>
      <c r="G154" s="4" t="s">
        <v>74</v>
      </c>
      <c r="H154" s="2" t="s">
        <v>1357</v>
      </c>
      <c r="I154" s="5"/>
      <c r="J154" s="2" t="s">
        <v>1358</v>
      </c>
      <c r="K154" s="2" t="s">
        <v>1359</v>
      </c>
      <c r="L154" s="2" t="s">
        <v>1360</v>
      </c>
      <c r="M154" s="2" t="s">
        <v>1361</v>
      </c>
      <c r="N154" s="2" t="s">
        <v>1362</v>
      </c>
      <c r="O154" s="2" t="s">
        <v>1363</v>
      </c>
    </row>
    <row r="155" spans="1:15" s="18" customFormat="1" ht="42">
      <c r="A155" s="5" t="str">
        <f t="shared" si="4"/>
        <v>woody_plants_width_Hedgerows are &lt;1 m wide or no woody plants on farm</v>
      </c>
      <c r="B155" s="5" t="s">
        <v>643</v>
      </c>
      <c r="C155" s="5">
        <f t="shared" si="5"/>
        <v>155</v>
      </c>
      <c r="D155" s="5">
        <f>MATCH(VLOOKUP("Language",Config!$A$2:$B$19,2),$A$1:$Q$1,0)</f>
        <v>9</v>
      </c>
      <c r="E155" s="5" t="str" cm="1">
        <f t="array" ref="E155">IF(ISBLANK(INDEX($A$1:$Q$975,C155,D155)),G155, INDEX($A$1:$Q$975,C155,D155))</f>
        <v>Hedgerows are &lt;1 m wide or no woody plants on farm</v>
      </c>
      <c r="F155" s="5" t="s">
        <v>879</v>
      </c>
      <c r="G155" s="4" t="s">
        <v>1364</v>
      </c>
      <c r="H155" s="2" t="s">
        <v>1365</v>
      </c>
      <c r="I155" s="5"/>
      <c r="J155" s="2" t="s">
        <v>1366</v>
      </c>
      <c r="K155" s="2" t="s">
        <v>1336</v>
      </c>
      <c r="L155" s="2" t="s">
        <v>1337</v>
      </c>
      <c r="M155" s="2" t="s">
        <v>1338</v>
      </c>
      <c r="N155" s="2" t="s">
        <v>1339</v>
      </c>
      <c r="O155" s="2" t="s">
        <v>1340</v>
      </c>
    </row>
    <row r="156" spans="1:15" s="18" customFormat="1" ht="56">
      <c r="A156" s="5" t="str">
        <f t="shared" si="4"/>
        <v>woody_plants_prune_Following support scheme management plan</v>
      </c>
      <c r="B156" s="5" t="s">
        <v>650</v>
      </c>
      <c r="C156" s="5">
        <f t="shared" si="5"/>
        <v>156</v>
      </c>
      <c r="D156" s="5">
        <f>MATCH(VLOOKUP("Language",Config!$A$2:$B$19,2),$A$1:$Q$1,0)</f>
        <v>9</v>
      </c>
      <c r="E156" s="5" t="str" cm="1">
        <f t="array" ref="E156">IF(ISBLANK(INDEX($A$1:$Q$975,C156,D156)),G156, INDEX($A$1:$Q$975,C156,D156))</f>
        <v>Following support scheme management plan</v>
      </c>
      <c r="F156" s="5">
        <v>100</v>
      </c>
      <c r="G156" s="4" t="s">
        <v>1367</v>
      </c>
      <c r="H156" s="2" t="s">
        <v>1368</v>
      </c>
      <c r="I156" s="5"/>
      <c r="J156" s="2" t="s">
        <v>1369</v>
      </c>
      <c r="K156" s="2" t="s">
        <v>1370</v>
      </c>
      <c r="L156" s="2" t="s">
        <v>1371</v>
      </c>
      <c r="M156" s="2" t="s">
        <v>1372</v>
      </c>
      <c r="N156" s="2" t="s">
        <v>1373</v>
      </c>
      <c r="O156" s="2" t="s">
        <v>1374</v>
      </c>
    </row>
    <row r="157" spans="1:15" s="18" customFormat="1" ht="42">
      <c r="A157" s="5" t="str">
        <f t="shared" si="4"/>
        <v>woody_plants_prune_Hedgerows are pruned every 5 years or longer</v>
      </c>
      <c r="B157" s="5" t="s">
        <v>650</v>
      </c>
      <c r="C157" s="5">
        <f t="shared" si="5"/>
        <v>157</v>
      </c>
      <c r="D157" s="5">
        <f>MATCH(VLOOKUP("Language",Config!$A$2:$B$19,2),$A$1:$Q$1,0)</f>
        <v>9</v>
      </c>
      <c r="E157" s="5" t="str" cm="1">
        <f t="array" ref="E157">IF(ISBLANK(INDEX($A$1:$Q$975,C157,D157)),G157, INDEX($A$1:$Q$975,C157,D157))</f>
        <v>Hedgerows are pruned every 5 years or longer</v>
      </c>
      <c r="F157" s="5">
        <v>100</v>
      </c>
      <c r="G157" s="4" t="s">
        <v>1375</v>
      </c>
      <c r="H157" s="2" t="s">
        <v>1376</v>
      </c>
      <c r="I157" s="5"/>
      <c r="J157" s="2" t="s">
        <v>1377</v>
      </c>
      <c r="K157" s="2" t="s">
        <v>1378</v>
      </c>
      <c r="L157" s="2" t="s">
        <v>1379</v>
      </c>
      <c r="M157" s="2" t="s">
        <v>1380</v>
      </c>
      <c r="N157" s="2" t="s">
        <v>1381</v>
      </c>
      <c r="O157" s="2" t="s">
        <v>1382</v>
      </c>
    </row>
    <row r="158" spans="1:15" s="18" customFormat="1" ht="42">
      <c r="A158" s="5" t="str">
        <f t="shared" si="4"/>
        <v>woody_plants_prune_Hedgerows are pruned every 3-5 years</v>
      </c>
      <c r="B158" s="5" t="s">
        <v>650</v>
      </c>
      <c r="C158" s="5">
        <f t="shared" si="5"/>
        <v>158</v>
      </c>
      <c r="D158" s="5">
        <f>MATCH(VLOOKUP("Language",Config!$A$2:$B$19,2),$A$1:$Q$1,0)</f>
        <v>9</v>
      </c>
      <c r="E158" s="5" t="str" cm="1">
        <f t="array" ref="E158">IF(ISBLANK(INDEX($A$1:$Q$975,C158,D158)),G158, INDEX($A$1:$Q$975,C158,D158))</f>
        <v>Hedgerows are pruned every 3-5 years</v>
      </c>
      <c r="F158" s="5">
        <v>75</v>
      </c>
      <c r="G158" s="4" t="s">
        <v>1383</v>
      </c>
      <c r="H158" s="2" t="s">
        <v>1384</v>
      </c>
      <c r="I158" s="5"/>
      <c r="J158" s="2" t="s">
        <v>1385</v>
      </c>
      <c r="K158" s="2" t="s">
        <v>1386</v>
      </c>
      <c r="L158" s="2" t="s">
        <v>1387</v>
      </c>
      <c r="M158" s="2" t="s">
        <v>1388</v>
      </c>
      <c r="N158" s="2" t="s">
        <v>1389</v>
      </c>
      <c r="O158" s="2" t="s">
        <v>1390</v>
      </c>
    </row>
    <row r="159" spans="1:15" s="18" customFormat="1" ht="42">
      <c r="A159" s="5" t="str">
        <f t="shared" si="4"/>
        <v>woody_plants_prune_Hedgerows are pruned every 2 years</v>
      </c>
      <c r="B159" s="5" t="s">
        <v>650</v>
      </c>
      <c r="C159" s="5">
        <f t="shared" si="5"/>
        <v>159</v>
      </c>
      <c r="D159" s="5">
        <f>MATCH(VLOOKUP("Language",Config!$A$2:$B$19,2),$A$1:$Q$1,0)</f>
        <v>9</v>
      </c>
      <c r="E159" s="5" t="str" cm="1">
        <f t="array" ref="E159">IF(ISBLANK(INDEX($A$1:$Q$975,C159,D159)),G159, INDEX($A$1:$Q$975,C159,D159))</f>
        <v>Hedgerows are pruned every 2 years</v>
      </c>
      <c r="F159" s="5">
        <v>50</v>
      </c>
      <c r="G159" s="4" t="s">
        <v>75</v>
      </c>
      <c r="H159" s="2" t="s">
        <v>1391</v>
      </c>
      <c r="I159" s="5"/>
      <c r="J159" s="2" t="s">
        <v>1392</v>
      </c>
      <c r="K159" s="2" t="s">
        <v>1393</v>
      </c>
      <c r="L159" s="2" t="s">
        <v>1394</v>
      </c>
      <c r="M159" s="2" t="s">
        <v>1395</v>
      </c>
      <c r="N159" s="2" t="s">
        <v>1396</v>
      </c>
      <c r="O159" s="2" t="s">
        <v>1397</v>
      </c>
    </row>
    <row r="160" spans="1:15" s="18" customFormat="1" ht="28">
      <c r="A160" s="5" t="str">
        <f t="shared" si="4"/>
        <v>woody_plants_prune_Hedgerows are pruned yearly</v>
      </c>
      <c r="B160" s="5" t="s">
        <v>650</v>
      </c>
      <c r="C160" s="5">
        <f t="shared" si="5"/>
        <v>160</v>
      </c>
      <c r="D160" s="5">
        <f>MATCH(VLOOKUP("Language",Config!$A$2:$B$19,2),$A$1:$Q$1,0)</f>
        <v>9</v>
      </c>
      <c r="E160" s="5" t="str" cm="1">
        <f t="array" ref="E160">IF(ISBLANK(INDEX($A$1:$Q$975,C160,D160)),G160, INDEX($A$1:$Q$975,C160,D160))</f>
        <v>Hedgerows are pruned yearly</v>
      </c>
      <c r="F160" s="5">
        <v>33</v>
      </c>
      <c r="G160" s="4" t="s">
        <v>1398</v>
      </c>
      <c r="H160" s="2" t="s">
        <v>1399</v>
      </c>
      <c r="I160" s="5"/>
      <c r="J160" s="2" t="s">
        <v>1400</v>
      </c>
      <c r="K160" s="2" t="s">
        <v>1401</v>
      </c>
      <c r="L160" s="2" t="s">
        <v>1402</v>
      </c>
      <c r="M160" s="2" t="s">
        <v>1403</v>
      </c>
      <c r="N160" s="2" t="s">
        <v>1404</v>
      </c>
      <c r="O160" s="2" t="s">
        <v>1405</v>
      </c>
    </row>
    <row r="161" spans="1:15" s="18" customFormat="1" ht="42">
      <c r="A161" s="5" t="str">
        <f t="shared" si="4"/>
        <v>woody_plants_prune_There are no woody plants at the farm</v>
      </c>
      <c r="B161" s="5" t="s">
        <v>650</v>
      </c>
      <c r="C161" s="5">
        <f t="shared" si="5"/>
        <v>161</v>
      </c>
      <c r="D161" s="5">
        <f>MATCH(VLOOKUP("Language",Config!$A$2:$B$19,2),$A$1:$Q$1,0)</f>
        <v>9</v>
      </c>
      <c r="E161" s="5" t="str" cm="1">
        <f t="array" ref="E161">IF(ISBLANK(INDEX($A$1:$Q$975,C161,D161)),G161, INDEX($A$1:$Q$975,C161,D161))</f>
        <v>There are no woody plants at the farm</v>
      </c>
      <c r="F161" s="5" t="s">
        <v>879</v>
      </c>
      <c r="G161" s="4" t="s">
        <v>1333</v>
      </c>
      <c r="H161" s="2" t="s">
        <v>1365</v>
      </c>
      <c r="I161" s="5"/>
      <c r="J161" s="2" t="s">
        <v>1335</v>
      </c>
      <c r="K161" s="2" t="s">
        <v>1336</v>
      </c>
      <c r="L161" s="2" t="s">
        <v>1337</v>
      </c>
      <c r="M161" s="2" t="s">
        <v>1338</v>
      </c>
      <c r="N161" s="2" t="s">
        <v>1339</v>
      </c>
      <c r="O161" s="2" t="s">
        <v>1340</v>
      </c>
    </row>
    <row r="162" spans="1:15" s="18" customFormat="1" ht="84">
      <c r="A162" s="5" t="str">
        <f t="shared" si="4"/>
        <v>hedgerows_mngmnt_Only part of the hedgerows are pruned at once, the vegetation close to the hedgerows is not mown</v>
      </c>
      <c r="B162" s="5" t="s">
        <v>657</v>
      </c>
      <c r="C162" s="5">
        <f t="shared" si="5"/>
        <v>162</v>
      </c>
      <c r="D162" s="5">
        <f>MATCH(VLOOKUP("Language",Config!$A$2:$B$19,2),$A$1:$Q$1,0)</f>
        <v>9</v>
      </c>
      <c r="E162" s="5" t="str" cm="1">
        <f t="array" ref="E162">IF(ISBLANK(INDEX($A$1:$Q$975,C162,D162)),G162, INDEX($A$1:$Q$975,C162,D162))</f>
        <v>Only part of the hedgerows are pruned at once, the vegetation close to the hedgerows is not mown</v>
      </c>
      <c r="F162" s="5">
        <v>100</v>
      </c>
      <c r="G162" s="4" t="s">
        <v>1406</v>
      </c>
      <c r="H162" s="2" t="s">
        <v>1407</v>
      </c>
      <c r="I162" s="5"/>
      <c r="J162" s="2" t="s">
        <v>1408</v>
      </c>
      <c r="K162" s="2" t="s">
        <v>1409</v>
      </c>
      <c r="L162" s="2" t="s">
        <v>1410</v>
      </c>
      <c r="M162" s="2" t="s">
        <v>1411</v>
      </c>
      <c r="N162" s="2" t="s">
        <v>1412</v>
      </c>
      <c r="O162" s="2" t="s">
        <v>1413</v>
      </c>
    </row>
    <row r="163" spans="1:15" s="18" customFormat="1" ht="84">
      <c r="A163" s="5" t="str">
        <f t="shared" si="4"/>
        <v>hedgerows_mngmnt_Only part of the hedgerows are pruned at once, the vegetation close to the hedgerows is mown</v>
      </c>
      <c r="B163" s="5" t="s">
        <v>657</v>
      </c>
      <c r="C163" s="5">
        <f t="shared" si="5"/>
        <v>163</v>
      </c>
      <c r="D163" s="5">
        <f>MATCH(VLOOKUP("Language",Config!$A$2:$B$19,2),$A$1:$Q$1,0)</f>
        <v>9</v>
      </c>
      <c r="E163" s="5" t="str" cm="1">
        <f t="array" ref="E163">IF(ISBLANK(INDEX($A$1:$Q$975,C163,D163)),G163, INDEX($A$1:$Q$975,C163,D163))</f>
        <v>Only part of the hedgerows are pruned at once, the vegetation close to the hedgerows is mown</v>
      </c>
      <c r="F163" s="5">
        <v>75</v>
      </c>
      <c r="G163" s="4" t="s">
        <v>1414</v>
      </c>
      <c r="H163" s="2" t="s">
        <v>1415</v>
      </c>
      <c r="I163" s="5"/>
      <c r="J163" s="2" t="s">
        <v>1416</v>
      </c>
      <c r="K163" s="2" t="s">
        <v>1417</v>
      </c>
      <c r="L163" s="2" t="s">
        <v>1418</v>
      </c>
      <c r="M163" s="2" t="s">
        <v>1419</v>
      </c>
      <c r="N163" s="2" t="s">
        <v>1420</v>
      </c>
      <c r="O163" s="2" t="s">
        <v>1421</v>
      </c>
    </row>
    <row r="164" spans="1:15" s="18" customFormat="1" ht="70">
      <c r="A164" s="5" t="str">
        <f t="shared" si="4"/>
        <v>hedgerows_mngmnt_All hedgerows are pruned at once, the vegetation close to the hedgerows is not mown</v>
      </c>
      <c r="B164" s="5" t="s">
        <v>657</v>
      </c>
      <c r="C164" s="5">
        <f t="shared" si="5"/>
        <v>164</v>
      </c>
      <c r="D164" s="5">
        <f>MATCH(VLOOKUP("Language",Config!$A$2:$B$19,2),$A$1:$Q$1,0)</f>
        <v>9</v>
      </c>
      <c r="E164" s="5" t="str" cm="1">
        <f t="array" ref="E164">IF(ISBLANK(INDEX($A$1:$Q$975,C164,D164)),G164, INDEX($A$1:$Q$975,C164,D164))</f>
        <v>All hedgerows are pruned at once, the vegetation close to the hedgerows is not mown</v>
      </c>
      <c r="F164" s="5">
        <v>50</v>
      </c>
      <c r="G164" s="4" t="s">
        <v>76</v>
      </c>
      <c r="H164" s="2" t="s">
        <v>1422</v>
      </c>
      <c r="I164" s="5"/>
      <c r="J164" s="2" t="s">
        <v>1423</v>
      </c>
      <c r="K164" s="2" t="s">
        <v>1424</v>
      </c>
      <c r="L164" s="2" t="s">
        <v>1425</v>
      </c>
      <c r="M164" s="2" t="s">
        <v>1426</v>
      </c>
      <c r="N164" s="2" t="s">
        <v>1427</v>
      </c>
      <c r="O164" s="2" t="s">
        <v>1428</v>
      </c>
    </row>
    <row r="165" spans="1:15" s="18" customFormat="1" ht="70">
      <c r="A165" s="5" t="str">
        <f t="shared" si="4"/>
        <v>hedgerows_mngmnt_All hedgerows are pruned at once, the vegetation close to the hedgerows is mown</v>
      </c>
      <c r="B165" s="5" t="s">
        <v>657</v>
      </c>
      <c r="C165" s="5">
        <f t="shared" si="5"/>
        <v>165</v>
      </c>
      <c r="D165" s="5">
        <f>MATCH(VLOOKUP("Language",Config!$A$2:$B$19,2),$A$1:$Q$1,0)</f>
        <v>9</v>
      </c>
      <c r="E165" s="5" t="str" cm="1">
        <f t="array" ref="E165">IF(ISBLANK(INDEX($A$1:$Q$975,C165,D165)),G165, INDEX($A$1:$Q$975,C165,D165))</f>
        <v>All hedgerows are pruned at once, the vegetation close to the hedgerows is mown</v>
      </c>
      <c r="F165" s="5">
        <v>33</v>
      </c>
      <c r="G165" s="4" t="s">
        <v>1429</v>
      </c>
      <c r="H165" s="2" t="s">
        <v>1430</v>
      </c>
      <c r="I165" s="5"/>
      <c r="J165" s="2" t="s">
        <v>1431</v>
      </c>
      <c r="K165" s="2" t="s">
        <v>1432</v>
      </c>
      <c r="L165" s="2" t="s">
        <v>1433</v>
      </c>
      <c r="M165" s="2" t="s">
        <v>1434</v>
      </c>
      <c r="N165" s="2" t="s">
        <v>1435</v>
      </c>
      <c r="O165" s="2" t="s">
        <v>1436</v>
      </c>
    </row>
    <row r="166" spans="1:15" s="18" customFormat="1" ht="28">
      <c r="A166" s="5" t="str">
        <f t="shared" si="4"/>
        <v>hedgerows_mngmnt_There are no hedgerows on the farm</v>
      </c>
      <c r="B166" s="5" t="s">
        <v>657</v>
      </c>
      <c r="C166" s="5">
        <f t="shared" si="5"/>
        <v>166</v>
      </c>
      <c r="D166" s="5">
        <f>MATCH(VLOOKUP("Language",Config!$A$2:$B$19,2),$A$1:$Q$1,0)</f>
        <v>9</v>
      </c>
      <c r="E166" s="5" t="str" cm="1">
        <f t="array" ref="E166">IF(ISBLANK(INDEX($A$1:$Q$975,C166,D166)),G166, INDEX($A$1:$Q$975,C166,D166))</f>
        <v>There are no hedgerows on the farm</v>
      </c>
      <c r="F166" s="5" t="s">
        <v>879</v>
      </c>
      <c r="G166" s="4" t="s">
        <v>1437</v>
      </c>
      <c r="H166" s="2" t="s">
        <v>1438</v>
      </c>
      <c r="I166" s="5"/>
      <c r="J166" s="2" t="s">
        <v>1439</v>
      </c>
      <c r="K166" s="2" t="s">
        <v>1440</v>
      </c>
      <c r="L166" s="2" t="s">
        <v>1441</v>
      </c>
      <c r="M166" s="2" t="s">
        <v>1442</v>
      </c>
      <c r="N166" s="2" t="s">
        <v>1443</v>
      </c>
      <c r="O166" s="2" t="s">
        <v>1444</v>
      </c>
    </row>
    <row r="167" spans="1:15" s="18" customFormat="1">
      <c r="A167" s="5" t="str">
        <f t="shared" si="4"/>
        <v>orchard_density_≥100 trees/ha</v>
      </c>
      <c r="B167" s="5" t="s">
        <v>667</v>
      </c>
      <c r="C167" s="5">
        <f t="shared" si="5"/>
        <v>167</v>
      </c>
      <c r="D167" s="5">
        <f>MATCH(VLOOKUP("Language",Config!$A$2:$B$19,2),$A$1:$Q$1,0)</f>
        <v>9</v>
      </c>
      <c r="E167" s="5" t="str" cm="1">
        <f t="array" ref="E167">IF(ISBLANK(INDEX($A$1:$Q$975,C167,D167)),G167, INDEX($A$1:$Q$975,C167,D167))</f>
        <v>≥100 trees/ha</v>
      </c>
      <c r="F167" s="225">
        <v>0</v>
      </c>
      <c r="G167" s="248" t="s">
        <v>77</v>
      </c>
      <c r="H167" s="2" t="s">
        <v>1446</v>
      </c>
      <c r="I167" s="5"/>
      <c r="J167" s="2" t="s">
        <v>1447</v>
      </c>
      <c r="K167" s="2" t="s">
        <v>1448</v>
      </c>
      <c r="L167" s="2" t="s">
        <v>1449</v>
      </c>
      <c r="M167" s="2" t="s">
        <v>1450</v>
      </c>
      <c r="N167" s="2" t="s">
        <v>1451</v>
      </c>
      <c r="O167" s="2" t="s">
        <v>1452</v>
      </c>
    </row>
    <row r="168" spans="1:15" s="18" customFormat="1">
      <c r="A168" s="5" t="str">
        <f t="shared" si="4"/>
        <v>orchard_density_&lt;100 trees/ha</v>
      </c>
      <c r="B168" s="5" t="s">
        <v>667</v>
      </c>
      <c r="C168" s="5">
        <f t="shared" si="5"/>
        <v>168</v>
      </c>
      <c r="D168" s="5">
        <f>MATCH(VLOOKUP("Language",Config!$A$2:$B$19,2),$A$1:$Q$1,0)</f>
        <v>9</v>
      </c>
      <c r="E168" s="5" t="str" cm="1">
        <f t="array" ref="E168">IF(ISBLANK(INDEX($A$1:$Q$975,C168,D168)),G168, INDEX($A$1:$Q$975,C168,D168))</f>
        <v>&lt;100 trees/ha</v>
      </c>
      <c r="F168" s="225">
        <v>100</v>
      </c>
      <c r="G168" s="248" t="s">
        <v>1445</v>
      </c>
      <c r="H168" s="2" t="s">
        <v>1453</v>
      </c>
      <c r="I168" s="5"/>
      <c r="J168" s="2" t="s">
        <v>1454</v>
      </c>
      <c r="K168" s="2" t="s">
        <v>1455</v>
      </c>
      <c r="L168" s="2" t="s">
        <v>1456</v>
      </c>
      <c r="M168" s="2" t="s">
        <v>1457</v>
      </c>
      <c r="N168" s="2" t="s">
        <v>1458</v>
      </c>
      <c r="O168" s="2" t="s">
        <v>1459</v>
      </c>
    </row>
    <row r="169" spans="1:15" s="18" customFormat="1" ht="42">
      <c r="A169" s="5" t="str">
        <f t="shared" si="4"/>
        <v>orchard_density_There are no orchards at the farm</v>
      </c>
      <c r="B169" s="5" t="s">
        <v>667</v>
      </c>
      <c r="C169" s="5">
        <f t="shared" si="5"/>
        <v>169</v>
      </c>
      <c r="D169" s="5">
        <f>MATCH(VLOOKUP("Language",Config!$A$2:$B$19,2),$A$1:$Q$1,0)</f>
        <v>9</v>
      </c>
      <c r="E169" s="5" t="str" cm="1">
        <f t="array" ref="E169">IF(ISBLANK(INDEX($A$1:$Q$975,C169,D169)),G169, INDEX($A$1:$Q$975,C169,D169))</f>
        <v>There are no orchards at the farm</v>
      </c>
      <c r="F169" s="5" t="s">
        <v>879</v>
      </c>
      <c r="G169" s="3" t="s">
        <v>1460</v>
      </c>
      <c r="H169" s="2" t="s">
        <v>1461</v>
      </c>
      <c r="I169" s="5"/>
      <c r="J169" s="2" t="s">
        <v>1462</v>
      </c>
      <c r="K169" s="2" t="s">
        <v>1463</v>
      </c>
      <c r="L169" s="2" t="s">
        <v>1464</v>
      </c>
      <c r="M169" s="2" t="s">
        <v>1465</v>
      </c>
      <c r="N169" s="2" t="s">
        <v>1466</v>
      </c>
      <c r="O169" s="2" t="s">
        <v>1467</v>
      </c>
    </row>
    <row r="170" spans="1:15" s="18" customFormat="1">
      <c r="A170" s="5" t="str">
        <f t="shared" si="4"/>
        <v>sac_pcnt_&gt;10%</v>
      </c>
      <c r="B170" s="5" t="s">
        <v>675</v>
      </c>
      <c r="C170" s="5">
        <f t="shared" si="5"/>
        <v>170</v>
      </c>
      <c r="D170" s="5">
        <f>MATCH(VLOOKUP("Language",Config!$A$2:$B$19,2),$A$1:$Q$1,0)</f>
        <v>9</v>
      </c>
      <c r="E170" s="5" t="str" cm="1">
        <f t="array" ref="E170">IF(ISBLANK(INDEX($A$1:$Q$975,C170,D170)),G170, INDEX($A$1:$Q$975,C170,D170))</f>
        <v>&gt;10%</v>
      </c>
      <c r="F170" s="5">
        <v>100</v>
      </c>
      <c r="G170" s="4" t="s">
        <v>64</v>
      </c>
      <c r="H170" s="2"/>
      <c r="I170" s="5"/>
      <c r="J170" s="2"/>
      <c r="K170" s="2"/>
      <c r="L170" s="2"/>
      <c r="M170" s="2"/>
      <c r="N170" s="2"/>
      <c r="O170" s="2"/>
    </row>
    <row r="171" spans="1:15" s="18" customFormat="1">
      <c r="A171" s="5" t="str">
        <f t="shared" ref="A171:A242" si="6">B171&amp;"_"&amp;E171</f>
        <v>sac_pcnt_4.1-10%</v>
      </c>
      <c r="B171" s="5" t="s">
        <v>675</v>
      </c>
      <c r="C171" s="5">
        <f t="shared" si="5"/>
        <v>171</v>
      </c>
      <c r="D171" s="5">
        <f>MATCH(VLOOKUP("Language",Config!$A$2:$B$19,2),$A$1:$Q$1,0)</f>
        <v>9</v>
      </c>
      <c r="E171" s="5" t="str" cm="1">
        <f t="array" ref="E171">IF(ISBLANK(INDEX($A$1:$Q$975,C171,D171)),G171, INDEX($A$1:$Q$975,C171,D171))</f>
        <v>4.1-10%</v>
      </c>
      <c r="F171" s="5">
        <v>75</v>
      </c>
      <c r="G171" s="4" t="s">
        <v>1468</v>
      </c>
      <c r="H171" s="2"/>
      <c r="I171" s="5"/>
      <c r="J171" s="2"/>
      <c r="K171" s="2"/>
      <c r="L171" s="2"/>
      <c r="M171" s="2"/>
      <c r="N171" s="2"/>
      <c r="O171" s="2"/>
    </row>
    <row r="172" spans="1:15" s="18" customFormat="1">
      <c r="A172" s="5" t="str">
        <f t="shared" si="6"/>
        <v>sac_pcnt_1.1-4%</v>
      </c>
      <c r="B172" s="5" t="s">
        <v>675</v>
      </c>
      <c r="C172" s="5">
        <f t="shared" si="5"/>
        <v>172</v>
      </c>
      <c r="D172" s="5">
        <f>MATCH(VLOOKUP("Language",Config!$A$2:$B$19,2),$A$1:$Q$1,0)</f>
        <v>9</v>
      </c>
      <c r="E172" s="5" t="str" cm="1">
        <f t="array" ref="E172">IF(ISBLANK(INDEX($A$1:$Q$975,C172,D172)),G172, INDEX($A$1:$Q$975,C172,D172))</f>
        <v>1.1-4%</v>
      </c>
      <c r="F172" s="5">
        <v>50</v>
      </c>
      <c r="G172" s="4" t="s">
        <v>1469</v>
      </c>
      <c r="H172" s="2"/>
      <c r="I172" s="5"/>
      <c r="J172" s="2"/>
      <c r="K172" s="2"/>
      <c r="L172" s="2"/>
      <c r="M172" s="2"/>
      <c r="N172" s="2"/>
      <c r="O172" s="2"/>
    </row>
    <row r="173" spans="1:15" s="18" customFormat="1">
      <c r="A173" s="5" t="str">
        <f t="shared" si="6"/>
        <v>sac_pcnt_0-1%</v>
      </c>
      <c r="B173" s="5" t="s">
        <v>675</v>
      </c>
      <c r="C173" s="5">
        <f t="shared" si="5"/>
        <v>173</v>
      </c>
      <c r="D173" s="5">
        <f>MATCH(VLOOKUP("Language",Config!$A$2:$B$19,2),$A$1:$Q$1,0)</f>
        <v>9</v>
      </c>
      <c r="E173" s="5" t="str" cm="1">
        <f t="array" ref="E173">IF(ISBLANK(INDEX($A$1:$Q$975,C173,D173)),G173, INDEX($A$1:$Q$975,C173,D173))</f>
        <v>0-1%</v>
      </c>
      <c r="F173" s="5">
        <v>25</v>
      </c>
      <c r="G173" s="4" t="s">
        <v>1470</v>
      </c>
      <c r="H173" s="2"/>
      <c r="I173" s="5"/>
      <c r="J173" s="2"/>
      <c r="K173" s="2"/>
      <c r="L173" s="2"/>
      <c r="M173" s="2"/>
      <c r="N173" s="2"/>
      <c r="O173" s="2"/>
    </row>
    <row r="174" spans="1:15" s="18" customFormat="1">
      <c r="A174" s="5" t="str">
        <f t="shared" si="6"/>
        <v>sac_pcnt_0</v>
      </c>
      <c r="B174" s="5" t="s">
        <v>675</v>
      </c>
      <c r="C174" s="5">
        <f t="shared" si="5"/>
        <v>174</v>
      </c>
      <c r="D174" s="5">
        <f>MATCH(VLOOKUP("Language",Config!$A$2:$B$19,2),$A$1:$Q$1,0)</f>
        <v>9</v>
      </c>
      <c r="E174" s="5" cm="1">
        <f t="array" ref="E174">IF(ISBLANK(INDEX($A$1:$Q$975,C174,D174)),G174, INDEX($A$1:$Q$975,C174,D174))</f>
        <v>0</v>
      </c>
      <c r="F174" s="5">
        <v>0</v>
      </c>
      <c r="G174" s="8">
        <v>0</v>
      </c>
      <c r="H174" s="6"/>
      <c r="I174" s="5"/>
      <c r="J174" s="6"/>
      <c r="K174" s="6"/>
      <c r="L174" s="6"/>
      <c r="M174" s="6"/>
      <c r="N174" s="6"/>
      <c r="O174" s="6"/>
    </row>
    <row r="175" spans="1:15" s="18" customFormat="1">
      <c r="A175" s="5" t="str">
        <f t="shared" si="6"/>
        <v>nocturnal_bird_boxes_Yes</v>
      </c>
      <c r="B175" s="5" t="s">
        <v>684</v>
      </c>
      <c r="C175" s="5">
        <f t="shared" si="5"/>
        <v>175</v>
      </c>
      <c r="D175" s="5">
        <f>MATCH(VLOOKUP("Language",Config!$A$2:$B$19,2),$A$1:$Q$1,0)</f>
        <v>9</v>
      </c>
      <c r="E175" s="5" t="str" cm="1">
        <f t="array" ref="E175">IF(ISBLANK(INDEX($A$1:$Q$975,C175,D175)),G175, INDEX($A$1:$Q$975,C175,D175))</f>
        <v>Yes</v>
      </c>
      <c r="F175" s="5">
        <v>100</v>
      </c>
      <c r="G175" s="4" t="s">
        <v>35</v>
      </c>
      <c r="H175" s="2" t="s">
        <v>868</v>
      </c>
      <c r="I175" s="5"/>
      <c r="J175" s="2" t="s">
        <v>869</v>
      </c>
      <c r="K175" s="2" t="s">
        <v>870</v>
      </c>
      <c r="L175" s="2" t="s">
        <v>868</v>
      </c>
      <c r="M175" s="2" t="s">
        <v>871</v>
      </c>
      <c r="N175" s="2" t="s">
        <v>872</v>
      </c>
      <c r="O175" s="2" t="s">
        <v>868</v>
      </c>
    </row>
    <row r="176" spans="1:15" s="18" customFormat="1" ht="56">
      <c r="A176" s="5" t="str">
        <f t="shared" si="6"/>
        <v>nocturnal_bird_boxes_No, but I have no recently built barn</v>
      </c>
      <c r="B176" s="5" t="s">
        <v>684</v>
      </c>
      <c r="C176" s="5">
        <f t="shared" si="5"/>
        <v>176</v>
      </c>
      <c r="D176" s="5">
        <f>MATCH(VLOOKUP("Language",Config!$A$2:$B$19,2),$A$1:$Q$1,0)</f>
        <v>9</v>
      </c>
      <c r="E176" s="5" t="str" cm="1">
        <f t="array" ref="E176">IF(ISBLANK(INDEX($A$1:$Q$975,C176,D176)),G176, INDEX($A$1:$Q$975,C176,D176))</f>
        <v>No, but I have no recently built barn</v>
      </c>
      <c r="F176" s="5">
        <v>100</v>
      </c>
      <c r="G176" s="3" t="s">
        <v>1471</v>
      </c>
      <c r="H176" s="2" t="s">
        <v>1472</v>
      </c>
      <c r="I176" s="5"/>
      <c r="J176" s="2" t="s">
        <v>1473</v>
      </c>
      <c r="K176" s="2" t="s">
        <v>1474</v>
      </c>
      <c r="L176" s="2" t="s">
        <v>1475</v>
      </c>
      <c r="M176" s="2" t="s">
        <v>1476</v>
      </c>
      <c r="N176" s="2" t="s">
        <v>1477</v>
      </c>
      <c r="O176" s="2" t="s">
        <v>1478</v>
      </c>
    </row>
    <row r="177" spans="1:15" s="18" customFormat="1">
      <c r="A177" s="5" t="str">
        <f t="shared" si="6"/>
        <v>nocturnal_bird_boxes_No</v>
      </c>
      <c r="B177" s="5" t="s">
        <v>684</v>
      </c>
      <c r="C177" s="5">
        <f t="shared" si="5"/>
        <v>177</v>
      </c>
      <c r="D177" s="5">
        <f>MATCH(VLOOKUP("Language",Config!$A$2:$B$19,2),$A$1:$Q$1,0)</f>
        <v>9</v>
      </c>
      <c r="E177" s="5" t="str" cm="1">
        <f t="array" ref="E177">IF(ISBLANK(INDEX($A$1:$Q$975,C177,D177)),G177, INDEX($A$1:$Q$975,C177,D177))</f>
        <v>No</v>
      </c>
      <c r="F177" s="5">
        <v>0</v>
      </c>
      <c r="G177" s="4" t="s">
        <v>39</v>
      </c>
      <c r="H177" s="2" t="s">
        <v>873</v>
      </c>
      <c r="I177" s="5"/>
      <c r="J177" s="2" t="s">
        <v>874</v>
      </c>
      <c r="K177" s="2" t="s">
        <v>39</v>
      </c>
      <c r="L177" s="2" t="s">
        <v>875</v>
      </c>
      <c r="M177" s="2" t="s">
        <v>876</v>
      </c>
      <c r="N177" s="2" t="s">
        <v>877</v>
      </c>
      <c r="O177" s="2" t="s">
        <v>878</v>
      </c>
    </row>
    <row r="178" spans="1:15" s="18" customFormat="1" ht="42">
      <c r="A178" s="5" t="str">
        <f t="shared" si="6"/>
        <v>flowering_grassland_&gt;20% of the total grassland area</v>
      </c>
      <c r="B178" s="5" t="s">
        <v>705</v>
      </c>
      <c r="C178" s="5">
        <f t="shared" si="5"/>
        <v>178</v>
      </c>
      <c r="D178" s="5">
        <f>MATCH(VLOOKUP("Language",Config!$A$2:$B$19,2),$A$1:$Q$1,0)</f>
        <v>9</v>
      </c>
      <c r="E178" s="5" t="str" cm="1">
        <f t="array" ref="E178">IF(ISBLANK(INDEX($A$1:$Q$975,C178,D178)),G178, INDEX($A$1:$Q$975,C178,D178))</f>
        <v>&gt;20% of the total grassland area</v>
      </c>
      <c r="F178" s="5">
        <v>100</v>
      </c>
      <c r="G178" s="3" t="s">
        <v>1479</v>
      </c>
      <c r="H178" s="2" t="s">
        <v>1480</v>
      </c>
      <c r="I178" s="5"/>
      <c r="J178" s="2" t="s">
        <v>1481</v>
      </c>
      <c r="K178" s="2" t="s">
        <v>1482</v>
      </c>
      <c r="L178" s="2" t="s">
        <v>1483</v>
      </c>
      <c r="M178" s="2" t="s">
        <v>1484</v>
      </c>
      <c r="N178" s="2" t="s">
        <v>1485</v>
      </c>
      <c r="O178" s="2" t="s">
        <v>1486</v>
      </c>
    </row>
    <row r="179" spans="1:15" s="18" customFormat="1" ht="42">
      <c r="A179" s="5" t="str">
        <f t="shared" si="6"/>
        <v>flowering_grassland_10-20% of the total grassland area</v>
      </c>
      <c r="B179" s="5" t="s">
        <v>705</v>
      </c>
      <c r="C179" s="5">
        <f t="shared" si="5"/>
        <v>179</v>
      </c>
      <c r="D179" s="5">
        <f>MATCH(VLOOKUP("Language",Config!$A$2:$B$19,2),$A$1:$Q$1,0)</f>
        <v>9</v>
      </c>
      <c r="E179" s="5" t="str" cm="1">
        <f t="array" ref="E179">IF(ISBLANK(INDEX($A$1:$Q$975,C179,D179)),G179, INDEX($A$1:$Q$975,C179,D179))</f>
        <v>10-20% of the total grassland area</v>
      </c>
      <c r="F179" s="5">
        <v>50</v>
      </c>
      <c r="G179" s="3" t="s">
        <v>1487</v>
      </c>
      <c r="H179" s="2" t="s">
        <v>1488</v>
      </c>
      <c r="I179" s="5"/>
      <c r="J179" s="2" t="s">
        <v>1489</v>
      </c>
      <c r="K179" s="2" t="s">
        <v>1490</v>
      </c>
      <c r="L179" s="2" t="s">
        <v>1491</v>
      </c>
      <c r="M179" s="2" t="s">
        <v>1492</v>
      </c>
      <c r="N179" s="2" t="s">
        <v>1493</v>
      </c>
      <c r="O179" s="2" t="s">
        <v>1494</v>
      </c>
    </row>
    <row r="180" spans="1:15" s="18" customFormat="1" ht="42">
      <c r="A180" s="5" t="str">
        <f t="shared" si="6"/>
        <v>flowering_grassland_&lt;10% of the total grassland area</v>
      </c>
      <c r="B180" s="5" t="s">
        <v>705</v>
      </c>
      <c r="C180" s="5">
        <f t="shared" si="5"/>
        <v>180</v>
      </c>
      <c r="D180" s="5">
        <f>MATCH(VLOOKUP("Language",Config!$A$2:$B$19,2),$A$1:$Q$1,0)</f>
        <v>9</v>
      </c>
      <c r="E180" s="5" t="str" cm="1">
        <f t="array" ref="E180">IF(ISBLANK(INDEX($A$1:$Q$975,C180,D180)),G180, INDEX($A$1:$Q$975,C180,D180))</f>
        <v>&lt;10% of the total grassland area</v>
      </c>
      <c r="F180" s="5">
        <v>0</v>
      </c>
      <c r="G180" s="3" t="s">
        <v>78</v>
      </c>
      <c r="H180" s="2" t="s">
        <v>1495</v>
      </c>
      <c r="I180" s="5"/>
      <c r="J180" s="2" t="s">
        <v>1496</v>
      </c>
      <c r="K180" s="2" t="s">
        <v>1497</v>
      </c>
      <c r="L180" s="2" t="s">
        <v>1498</v>
      </c>
      <c r="M180" s="2" t="s">
        <v>1499</v>
      </c>
      <c r="N180" s="2" t="s">
        <v>1500</v>
      </c>
      <c r="O180" s="2" t="s">
        <v>1501</v>
      </c>
    </row>
    <row r="181" spans="1:15" s="18" customFormat="1" ht="84">
      <c r="A181" s="225" t="str">
        <f t="shared" si="6"/>
        <v>invasive species_Naturally (e.g. favouring the activity of natural predators, changing the fertilisation regime, etc.)</v>
      </c>
      <c r="B181" s="225" t="s">
        <v>713</v>
      </c>
      <c r="C181" s="225">
        <f t="shared" si="5"/>
        <v>181</v>
      </c>
      <c r="D181" s="225">
        <f>MATCH(VLOOKUP("Language",Config!$A$2:$B$19,2),$A$1:$Q$1,0)</f>
        <v>9</v>
      </c>
      <c r="E181" s="225" t="str" cm="1">
        <f t="array" ref="E181">IF(ISBLANK(INDEX($A$1:$Q$975,C181,D181)),G181, INDEX($A$1:$Q$975,C181,D181))</f>
        <v>Naturally (e.g. favouring the activity of natural predators, changing the fertilisation regime, etc.)</v>
      </c>
      <c r="F181" s="225">
        <v>100</v>
      </c>
      <c r="G181" s="184" t="s">
        <v>1502</v>
      </c>
      <c r="H181" s="200" t="s">
        <v>1503</v>
      </c>
      <c r="I181" s="225"/>
      <c r="J181" s="200" t="s">
        <v>1504</v>
      </c>
      <c r="K181" s="200" t="s">
        <v>1505</v>
      </c>
      <c r="L181" s="200" t="s">
        <v>1506</v>
      </c>
      <c r="M181" s="200" t="s">
        <v>1507</v>
      </c>
      <c r="N181" s="200" t="s">
        <v>1508</v>
      </c>
      <c r="O181" s="200" t="s">
        <v>1509</v>
      </c>
    </row>
    <row r="182" spans="1:15" s="18" customFormat="1" ht="28">
      <c r="A182" s="225" t="str">
        <f t="shared" si="6"/>
        <v>invasive species_Mechanically</v>
      </c>
      <c r="B182" s="225" t="s">
        <v>713</v>
      </c>
      <c r="C182" s="225">
        <f t="shared" si="5"/>
        <v>182</v>
      </c>
      <c r="D182" s="225">
        <f>MATCH(VLOOKUP("Language",Config!$A$2:$B$19,2),$A$1:$Q$1,0)</f>
        <v>9</v>
      </c>
      <c r="E182" s="225" t="str" cm="1">
        <f t="array" ref="E182">IF(ISBLANK(INDEX($A$1:$Q$975,C182,D182)),G182, INDEX($A$1:$Q$975,C182,D182))</f>
        <v>Mechanically</v>
      </c>
      <c r="F182" s="225">
        <v>50</v>
      </c>
      <c r="G182" s="184" t="s">
        <v>79</v>
      </c>
      <c r="H182" s="200" t="s">
        <v>1510</v>
      </c>
      <c r="I182" s="225"/>
      <c r="J182" s="200" t="s">
        <v>1511</v>
      </c>
      <c r="K182" s="200" t="s">
        <v>1512</v>
      </c>
      <c r="L182" s="200" t="s">
        <v>1510</v>
      </c>
      <c r="M182" s="200" t="s">
        <v>1513</v>
      </c>
      <c r="N182" s="200" t="s">
        <v>1514</v>
      </c>
      <c r="O182" s="200" t="s">
        <v>1515</v>
      </c>
    </row>
    <row r="183" spans="1:15" s="18" customFormat="1">
      <c r="A183" s="225" t="str">
        <f t="shared" si="6"/>
        <v>invasive species_Chemically</v>
      </c>
      <c r="B183" s="225" t="s">
        <v>713</v>
      </c>
      <c r="C183" s="225">
        <f t="shared" si="5"/>
        <v>183</v>
      </c>
      <c r="D183" s="225">
        <f>MATCH(VLOOKUP("Language",Config!$A$2:$B$19,2),$A$1:$Q$1,0)</f>
        <v>9</v>
      </c>
      <c r="E183" s="225" t="str" cm="1">
        <f t="array" ref="E183">IF(ISBLANK(INDEX($A$1:$Q$975,C183,D183)),G183, INDEX($A$1:$Q$975,C183,D183))</f>
        <v>Chemically</v>
      </c>
      <c r="F183" s="225">
        <v>0</v>
      </c>
      <c r="G183" s="184" t="s">
        <v>1516</v>
      </c>
      <c r="H183" s="200" t="s">
        <v>1517</v>
      </c>
      <c r="I183" s="225"/>
      <c r="J183" s="200" t="s">
        <v>1518</v>
      </c>
      <c r="K183" s="200" t="s">
        <v>1519</v>
      </c>
      <c r="L183" s="200" t="s">
        <v>1517</v>
      </c>
      <c r="M183" s="200" t="s">
        <v>1520</v>
      </c>
      <c r="N183" s="200" t="s">
        <v>1521</v>
      </c>
      <c r="O183" s="200" t="s">
        <v>1522</v>
      </c>
    </row>
    <row r="184" spans="1:15" s="18" customFormat="1" ht="56">
      <c r="A184" s="225" t="str">
        <f t="shared" si="6"/>
        <v>invasive species_There are no invasive species to be controlled at my farm</v>
      </c>
      <c r="B184" s="225" t="s">
        <v>713</v>
      </c>
      <c r="C184" s="225">
        <f t="shared" si="5"/>
        <v>184</v>
      </c>
      <c r="D184" s="225">
        <f>MATCH(VLOOKUP("Language",Config!$A$2:$B$19,2),$A$1:$Q$1,0)</f>
        <v>9</v>
      </c>
      <c r="E184" s="225" t="str" cm="1">
        <f t="array" ref="E184">IF(ISBLANK(INDEX($A$1:$Q$975,C184,D184)),G184, INDEX($A$1:$Q$975,C184,D184))</f>
        <v>There are no invasive species to be controlled at my farm</v>
      </c>
      <c r="F184" s="225" t="s">
        <v>879</v>
      </c>
      <c r="G184" s="184" t="s">
        <v>1523</v>
      </c>
      <c r="H184" s="200" t="s">
        <v>1524</v>
      </c>
      <c r="I184" s="225"/>
      <c r="J184" s="200" t="s">
        <v>1525</v>
      </c>
      <c r="K184" s="200" t="s">
        <v>1526</v>
      </c>
      <c r="L184" s="200" t="s">
        <v>1527</v>
      </c>
      <c r="M184" s="200" t="s">
        <v>1528</v>
      </c>
      <c r="N184" s="200" t="s">
        <v>1529</v>
      </c>
      <c r="O184" s="200" t="s">
        <v>1530</v>
      </c>
    </row>
    <row r="185" spans="1:15" s="18" customFormat="1">
      <c r="A185" s="225" t="str">
        <f t="shared" si="6"/>
        <v>always_sometimes_never_Always</v>
      </c>
      <c r="B185" s="225" t="s">
        <v>716</v>
      </c>
      <c r="C185" s="225">
        <f t="shared" si="5"/>
        <v>185</v>
      </c>
      <c r="D185" s="225">
        <f>MATCH(VLOOKUP("Language",Config!$A$2:$B$19,2),$A$1:$Q$1,0)</f>
        <v>9</v>
      </c>
      <c r="E185" s="225" t="str" cm="1">
        <f t="array" ref="E185">IF(ISBLANK(INDEX($A$1:$Q$975,C185,D185)),G185, INDEX($A$1:$Q$975,C185,D185))</f>
        <v>Always</v>
      </c>
      <c r="F185" s="225">
        <v>100</v>
      </c>
      <c r="G185" s="184" t="s">
        <v>81</v>
      </c>
      <c r="H185" s="200" t="s">
        <v>1531</v>
      </c>
      <c r="I185" s="225"/>
      <c r="J185" s="200" t="s">
        <v>1532</v>
      </c>
      <c r="K185" s="200" t="s">
        <v>1533</v>
      </c>
      <c r="L185" s="200" t="s">
        <v>1534</v>
      </c>
      <c r="M185" s="200" t="s">
        <v>1533</v>
      </c>
      <c r="N185" s="200" t="s">
        <v>1535</v>
      </c>
      <c r="O185" s="200" t="s">
        <v>1536</v>
      </c>
    </row>
    <row r="186" spans="1:15" s="18" customFormat="1">
      <c r="A186" s="225" t="str">
        <f t="shared" si="6"/>
        <v>always_sometimes_never_Sometimes</v>
      </c>
      <c r="B186" s="225" t="s">
        <v>716</v>
      </c>
      <c r="C186" s="225">
        <f t="shared" si="5"/>
        <v>186</v>
      </c>
      <c r="D186" s="225">
        <f>MATCH(VLOOKUP("Language",Config!$A$2:$B$19,2),$A$1:$Q$1,0)</f>
        <v>9</v>
      </c>
      <c r="E186" s="225" t="str" cm="1">
        <f t="array" ref="E186">IF(ISBLANK(INDEX($A$1:$Q$975,C186,D186)),G186, INDEX($A$1:$Q$975,C186,D186))</f>
        <v>Sometimes</v>
      </c>
      <c r="F186" s="225">
        <v>50</v>
      </c>
      <c r="G186" s="184" t="s">
        <v>88</v>
      </c>
      <c r="H186" s="200" t="s">
        <v>1537</v>
      </c>
      <c r="I186" s="225"/>
      <c r="J186" s="200" t="s">
        <v>1538</v>
      </c>
      <c r="K186" s="200" t="s">
        <v>1539</v>
      </c>
      <c r="L186" s="200" t="s">
        <v>1540</v>
      </c>
      <c r="M186" s="200" t="s">
        <v>1541</v>
      </c>
      <c r="N186" s="200" t="s">
        <v>1542</v>
      </c>
      <c r="O186" s="200" t="s">
        <v>1543</v>
      </c>
    </row>
    <row r="187" spans="1:15" s="18" customFormat="1">
      <c r="A187" s="225" t="str">
        <f t="shared" si="6"/>
        <v>always_sometimes_never_Never</v>
      </c>
      <c r="B187" s="225" t="s">
        <v>716</v>
      </c>
      <c r="C187" s="225">
        <f t="shared" si="5"/>
        <v>187</v>
      </c>
      <c r="D187" s="225">
        <f>MATCH(VLOOKUP("Language",Config!$A$2:$B$19,2),$A$1:$Q$1,0)</f>
        <v>9</v>
      </c>
      <c r="E187" s="225" t="str" cm="1">
        <f t="array" ref="E187">IF(ISBLANK(INDEX($A$1:$Q$975,C187,D187)),G187, INDEX($A$1:$Q$975,C187,D187))</f>
        <v>Never</v>
      </c>
      <c r="F187" s="225">
        <v>0</v>
      </c>
      <c r="G187" s="184" t="s">
        <v>80</v>
      </c>
      <c r="H187" s="200" t="s">
        <v>1544</v>
      </c>
      <c r="I187" s="225"/>
      <c r="J187" s="200" t="s">
        <v>1545</v>
      </c>
      <c r="K187" s="200" t="s">
        <v>1546</v>
      </c>
      <c r="L187" s="200" t="s">
        <v>1547</v>
      </c>
      <c r="M187" s="200" t="s">
        <v>1548</v>
      </c>
      <c r="N187" s="200" t="s">
        <v>1549</v>
      </c>
      <c r="O187" s="200" t="s">
        <v>1550</v>
      </c>
    </row>
    <row r="188" spans="1:15" s="18" customFormat="1" ht="56">
      <c r="A188" s="225" t="str">
        <f t="shared" si="6"/>
        <v>utilisation_combination_In &gt;50% of the surface mowing and grazing are combined</v>
      </c>
      <c r="B188" s="225" t="s">
        <v>730</v>
      </c>
      <c r="C188" s="225">
        <f t="shared" si="5"/>
        <v>188</v>
      </c>
      <c r="D188" s="225">
        <f>MATCH(VLOOKUP("Language",Config!$A$2:$B$19,2),$A$1:$Q$1,0)</f>
        <v>9</v>
      </c>
      <c r="E188" s="225" t="str" cm="1">
        <f t="array" ref="E188">IF(ISBLANK(INDEX($A$1:$Q$975,C188,D188)),G188, INDEX($A$1:$Q$975,C188,D188))</f>
        <v>In &gt;50% of the surface mowing and grazing are combined</v>
      </c>
      <c r="F188" s="225">
        <v>100</v>
      </c>
      <c r="G188" s="249" t="s">
        <v>1551</v>
      </c>
      <c r="H188" s="200" t="s">
        <v>1552</v>
      </c>
      <c r="I188" s="225"/>
      <c r="J188" s="200" t="s">
        <v>1553</v>
      </c>
      <c r="K188" s="200" t="s">
        <v>1554</v>
      </c>
      <c r="L188" s="200" t="s">
        <v>1555</v>
      </c>
      <c r="M188" s="200" t="s">
        <v>1556</v>
      </c>
      <c r="N188" s="200" t="s">
        <v>1557</v>
      </c>
      <c r="O188" s="200" t="s">
        <v>1558</v>
      </c>
    </row>
    <row r="189" spans="1:15" s="18" customFormat="1" ht="56">
      <c r="A189" s="225" t="str">
        <f t="shared" si="6"/>
        <v>utilisation_combination_In 0-50% of the surface mowing and grazing are combined</v>
      </c>
      <c r="B189" s="225" t="s">
        <v>730</v>
      </c>
      <c r="C189" s="225">
        <f t="shared" si="5"/>
        <v>189</v>
      </c>
      <c r="D189" s="225">
        <f>MATCH(VLOOKUP("Language",Config!$A$2:$B$19,2),$A$1:$Q$1,0)</f>
        <v>9</v>
      </c>
      <c r="E189" s="225" t="str" cm="1">
        <f t="array" ref="E189">IF(ISBLANK(INDEX($A$1:$Q$975,C189,D189)),G189, INDEX($A$1:$Q$975,C189,D189))</f>
        <v>In 0-50% of the surface mowing and grazing are combined</v>
      </c>
      <c r="F189" s="225">
        <v>0</v>
      </c>
      <c r="G189" s="249" t="s">
        <v>82</v>
      </c>
      <c r="H189" s="200" t="s">
        <v>1559</v>
      </c>
      <c r="I189" s="225"/>
      <c r="J189" s="200" t="s">
        <v>1560</v>
      </c>
      <c r="K189" s="200" t="s">
        <v>1561</v>
      </c>
      <c r="L189" s="200" t="s">
        <v>1562</v>
      </c>
      <c r="M189" s="200" t="s">
        <v>1563</v>
      </c>
      <c r="N189" s="200" t="s">
        <v>1564</v>
      </c>
      <c r="O189" s="200" t="s">
        <v>1565</v>
      </c>
    </row>
    <row r="190" spans="1:15" s="18" customFormat="1">
      <c r="A190" s="225" t="str">
        <f t="shared" si="6"/>
        <v>yes_negative_0_100_Yes</v>
      </c>
      <c r="B190" s="225" t="s">
        <v>448</v>
      </c>
      <c r="C190" s="225">
        <f t="shared" si="5"/>
        <v>190</v>
      </c>
      <c r="D190" s="225">
        <f>MATCH(VLOOKUP("Language",Config!$A$2:$B$19,2),$A$1:$Q$1,0)</f>
        <v>9</v>
      </c>
      <c r="E190" s="225" t="str" cm="1">
        <f t="array" ref="E190">IF(ISBLANK(INDEX($A$1:$Q$975,C190,D190)),G190, INDEX($A$1:$Q$975,C190,D190))</f>
        <v>Yes</v>
      </c>
      <c r="F190" s="225">
        <v>0</v>
      </c>
      <c r="G190" s="184" t="s">
        <v>35</v>
      </c>
      <c r="H190" s="200" t="s">
        <v>868</v>
      </c>
      <c r="I190" s="225"/>
      <c r="J190" s="200" t="s">
        <v>869</v>
      </c>
      <c r="K190" s="200" t="s">
        <v>870</v>
      </c>
      <c r="L190" s="200" t="s">
        <v>868</v>
      </c>
      <c r="M190" s="200" t="s">
        <v>871</v>
      </c>
      <c r="N190" s="200" t="s">
        <v>872</v>
      </c>
      <c r="O190" s="200" t="s">
        <v>868</v>
      </c>
    </row>
    <row r="191" spans="1:15" s="18" customFormat="1">
      <c r="A191" s="225" t="str">
        <f t="shared" si="6"/>
        <v>yes_negative_0_100_No</v>
      </c>
      <c r="B191" s="225" t="s">
        <v>448</v>
      </c>
      <c r="C191" s="225">
        <f t="shared" si="5"/>
        <v>191</v>
      </c>
      <c r="D191" s="225">
        <f>MATCH(VLOOKUP("Language",Config!$A$2:$B$19,2),$A$1:$Q$1,0)</f>
        <v>9</v>
      </c>
      <c r="E191" s="225" t="str" cm="1">
        <f t="array" ref="E191">IF(ISBLANK(INDEX($A$1:$Q$975,C191,D191)),G191, INDEX($A$1:$Q$975,C191,D191))</f>
        <v>No</v>
      </c>
      <c r="F191" s="225">
        <v>100</v>
      </c>
      <c r="G191" s="184" t="s">
        <v>39</v>
      </c>
      <c r="H191" s="200" t="s">
        <v>873</v>
      </c>
      <c r="I191" s="225"/>
      <c r="J191" s="200" t="s">
        <v>874</v>
      </c>
      <c r="K191" s="200" t="s">
        <v>39</v>
      </c>
      <c r="L191" s="200" t="s">
        <v>875</v>
      </c>
      <c r="M191" s="200" t="s">
        <v>876</v>
      </c>
      <c r="N191" s="200" t="s">
        <v>877</v>
      </c>
      <c r="O191" s="200" t="s">
        <v>878</v>
      </c>
    </row>
    <row r="192" spans="1:15" s="18" customFormat="1">
      <c r="A192" s="225" t="str">
        <f>B192&amp;"_"&amp;E192</f>
        <v>nitrogen_0 kg N/Ha</v>
      </c>
      <c r="B192" s="225" t="s">
        <v>743</v>
      </c>
      <c r="C192" s="225">
        <v>194</v>
      </c>
      <c r="D192" s="225">
        <v>9</v>
      </c>
      <c r="E192" s="225" t="str" cm="1">
        <f t="array" ref="E192">IF(ISBLANK(INDEX($A$1:$Q$975,C192,D192)),G192, INDEX($A$1:$Q$975,C192,D192))</f>
        <v>0 kg N/Ha</v>
      </c>
      <c r="F192" s="225">
        <v>100</v>
      </c>
      <c r="G192" s="250" t="s">
        <v>2258</v>
      </c>
      <c r="H192" s="251"/>
      <c r="I192" s="252"/>
      <c r="J192" s="251"/>
      <c r="K192" s="200"/>
      <c r="L192" s="200"/>
      <c r="M192" s="200"/>
      <c r="N192" s="200"/>
      <c r="O192" s="200"/>
    </row>
    <row r="193" spans="1:15" s="18" customFormat="1">
      <c r="A193" s="225" t="str">
        <f>B193&amp;"_"&amp;E193</f>
        <v>nitrogen_1-40 kg N/ha</v>
      </c>
      <c r="B193" s="225" t="s">
        <v>743</v>
      </c>
      <c r="C193" s="225">
        <f>ROW(A193)</f>
        <v>193</v>
      </c>
      <c r="D193" s="225">
        <f>MATCH(VLOOKUP("Language",Config!$A$2:$B$19,2),$A$1:$Q$1,0)</f>
        <v>9</v>
      </c>
      <c r="E193" s="225" t="str" cm="1">
        <f t="array" ref="E193">IF(ISBLANK(INDEX($A$1:$Q$975,C193,D193)),G193, INDEX($A$1:$Q$975,C193,D193))</f>
        <v>1-40 kg N/ha</v>
      </c>
      <c r="F193" s="225">
        <v>100</v>
      </c>
      <c r="G193" s="250" t="s">
        <v>2259</v>
      </c>
      <c r="H193" s="251"/>
      <c r="I193" s="252"/>
      <c r="J193" s="251"/>
      <c r="K193" s="200"/>
      <c r="L193" s="200"/>
      <c r="M193" s="200"/>
      <c r="N193" s="200"/>
      <c r="O193" s="200"/>
    </row>
    <row r="194" spans="1:15" s="18" customFormat="1">
      <c r="A194" s="225" t="str">
        <f t="shared" si="6"/>
        <v>nitrogen_41-100 kg N/ha</v>
      </c>
      <c r="B194" s="225" t="s">
        <v>743</v>
      </c>
      <c r="C194" s="225">
        <f t="shared" si="5"/>
        <v>194</v>
      </c>
      <c r="D194" s="225">
        <f>MATCH(VLOOKUP("Language",Config!$A$2:$B$19,2),$A$1:$Q$1,0)</f>
        <v>9</v>
      </c>
      <c r="E194" s="225" t="str" cm="1">
        <f t="array" ref="E194">IF(ISBLANK(INDEX($A$1:$Q$975,C194,D194)),G194, INDEX($A$1:$Q$975,C194,D194))</f>
        <v>41-100 kg N/ha</v>
      </c>
      <c r="F194" s="225">
        <v>30</v>
      </c>
      <c r="G194" s="225" t="s">
        <v>83</v>
      </c>
      <c r="H194" s="200"/>
      <c r="I194" s="225"/>
      <c r="J194" s="200"/>
      <c r="K194" s="200"/>
      <c r="L194" s="200"/>
      <c r="M194" s="200"/>
      <c r="N194" s="200"/>
      <c r="O194" s="200"/>
    </row>
    <row r="195" spans="1:15" s="18" customFormat="1">
      <c r="A195" s="252" t="str">
        <f t="shared" si="6"/>
        <v>nitrogen_&gt;100 kg N/ha</v>
      </c>
      <c r="B195" s="252" t="s">
        <v>743</v>
      </c>
      <c r="C195" s="225">
        <f t="shared" si="5"/>
        <v>195</v>
      </c>
      <c r="D195" s="252">
        <f>MATCH(VLOOKUP("Language",Config!$A$2:$B$19,2),$A$1:$Q$1,0)</f>
        <v>9</v>
      </c>
      <c r="E195" s="252" t="str" cm="1">
        <f t="array" ref="E195">IF(ISBLANK(INDEX($A$1:$Q$975,C195,D195)),G195, INDEX($A$1:$Q$975,C195,D195))</f>
        <v>&gt;100 kg N/ha</v>
      </c>
      <c r="F195" s="252">
        <v>0</v>
      </c>
      <c r="G195" s="225" t="s">
        <v>1566</v>
      </c>
      <c r="H195" s="200"/>
      <c r="I195" s="225"/>
      <c r="J195" s="200"/>
      <c r="K195" s="251"/>
      <c r="L195" s="251"/>
      <c r="M195" s="251"/>
      <c r="N195" s="251"/>
      <c r="O195" s="251"/>
    </row>
    <row r="196" spans="1:15" s="18" customFormat="1">
      <c r="A196" s="252" t="str">
        <f t="shared" si="6"/>
        <v>nitrogen_N/A</v>
      </c>
      <c r="B196" s="252" t="s">
        <v>743</v>
      </c>
      <c r="C196" s="225">
        <v>198</v>
      </c>
      <c r="D196" s="252">
        <v>9</v>
      </c>
      <c r="E196" s="252" t="str" cm="1">
        <f t="array" ref="E196">IF(ISBLANK(INDEX($A$1:$Q$975,C196,D196)),G196, INDEX($A$1:$Q$975,C196,D196))</f>
        <v>N/A</v>
      </c>
      <c r="F196" s="252">
        <v>0</v>
      </c>
      <c r="G196" s="225" t="s">
        <v>2254</v>
      </c>
      <c r="H196" s="200"/>
      <c r="I196" s="225"/>
      <c r="J196" s="200"/>
      <c r="K196" s="251"/>
      <c r="L196" s="251"/>
      <c r="M196" s="251"/>
      <c r="N196" s="251"/>
      <c r="O196" s="251"/>
    </row>
    <row r="197" spans="1:15" s="18" customFormat="1">
      <c r="A197" s="233" t="str">
        <f t="shared" si="6"/>
        <v>treatment_animal_Analyses</v>
      </c>
      <c r="B197" s="233" t="s">
        <v>792</v>
      </c>
      <c r="C197" s="233">
        <f t="shared" si="5"/>
        <v>197</v>
      </c>
      <c r="D197" s="233">
        <f>MATCH(VLOOKUP("Language",Config!$A$2:$B$19,2),$A$1:$Q$1,0)</f>
        <v>9</v>
      </c>
      <c r="E197" s="233" t="str" cm="1">
        <f t="array" ref="E197">IF(ISBLANK(INDEX($A$1:$Q$975,C197,D197)),G197, INDEX($A$1:$Q$975,C197,D197))</f>
        <v>Analyses</v>
      </c>
      <c r="F197" s="233">
        <v>100</v>
      </c>
      <c r="G197" s="233" t="s">
        <v>1567</v>
      </c>
      <c r="H197" s="234" t="s">
        <v>1568</v>
      </c>
      <c r="I197" s="233"/>
      <c r="J197" s="234" t="s">
        <v>1567</v>
      </c>
      <c r="K197" s="234" t="s">
        <v>1569</v>
      </c>
      <c r="L197" s="234" t="s">
        <v>1567</v>
      </c>
      <c r="M197" s="234" t="s">
        <v>1570</v>
      </c>
      <c r="N197" s="234" t="s">
        <v>1571</v>
      </c>
      <c r="O197" s="233" t="s">
        <v>1572</v>
      </c>
    </row>
    <row r="198" spans="1:15" s="18" customFormat="1">
      <c r="A198" s="233" t="str">
        <f t="shared" si="6"/>
        <v>treatment_animal_Systematic</v>
      </c>
      <c r="B198" s="233" t="s">
        <v>792</v>
      </c>
      <c r="C198" s="233">
        <f t="shared" si="5"/>
        <v>198</v>
      </c>
      <c r="D198" s="233">
        <f>MATCH(VLOOKUP("Language",Config!$A$2:$B$19,2),$A$1:$Q$1,0)</f>
        <v>9</v>
      </c>
      <c r="E198" s="233" t="str" cm="1">
        <f t="array" ref="E198">IF(ISBLANK(INDEX($A$1:$Q$975,C198,D198)),G198, INDEX($A$1:$Q$975,C198,D198))</f>
        <v>Systematic</v>
      </c>
      <c r="F198" s="233">
        <v>0</v>
      </c>
      <c r="G198" s="233" t="s">
        <v>90</v>
      </c>
      <c r="H198" s="234" t="s">
        <v>1573</v>
      </c>
      <c r="I198" s="233"/>
      <c r="J198" s="234" t="s">
        <v>1574</v>
      </c>
      <c r="K198" s="234" t="s">
        <v>1575</v>
      </c>
      <c r="L198" s="234" t="s">
        <v>1576</v>
      </c>
      <c r="M198" s="234" t="s">
        <v>1577</v>
      </c>
      <c r="N198" s="234" t="s">
        <v>1578</v>
      </c>
      <c r="O198" s="233" t="s">
        <v>1579</v>
      </c>
    </row>
    <row r="199" spans="1:15" s="18" customFormat="1" ht="28">
      <c r="A199" s="233" t="str">
        <f t="shared" si="6"/>
        <v>hoove_trimming_At least once per year</v>
      </c>
      <c r="B199" s="233" t="s">
        <v>799</v>
      </c>
      <c r="C199" s="233">
        <f t="shared" si="5"/>
        <v>199</v>
      </c>
      <c r="D199" s="233">
        <f>MATCH(VLOOKUP("Language",Config!$A$2:$B$19,2),$A$1:$Q$1,0)</f>
        <v>9</v>
      </c>
      <c r="E199" s="233" t="str" cm="1">
        <f t="array" ref="E199">IF(ISBLANK(INDEX($A$1:$Q$975,C199,D199)),G199, INDEX($A$1:$Q$975,C199,D199))</f>
        <v>At least once per year</v>
      </c>
      <c r="F199" s="233">
        <v>100</v>
      </c>
      <c r="G199" s="233" t="s">
        <v>91</v>
      </c>
      <c r="H199" s="234" t="s">
        <v>1580</v>
      </c>
      <c r="I199" s="233"/>
      <c r="J199" s="234" t="s">
        <v>1581</v>
      </c>
      <c r="K199" s="234" t="s">
        <v>1582</v>
      </c>
      <c r="L199" s="234" t="s">
        <v>1583</v>
      </c>
      <c r="M199" s="234" t="s">
        <v>1584</v>
      </c>
      <c r="N199" s="234" t="s">
        <v>1585</v>
      </c>
      <c r="O199" s="234" t="s">
        <v>1586</v>
      </c>
    </row>
    <row r="200" spans="1:15" s="18" customFormat="1" ht="28">
      <c r="A200" s="233" t="str">
        <f t="shared" si="6"/>
        <v>hoove_trimming_Less than once per year</v>
      </c>
      <c r="B200" s="233" t="s">
        <v>799</v>
      </c>
      <c r="C200" s="233">
        <f t="shared" si="5"/>
        <v>200</v>
      </c>
      <c r="D200" s="233">
        <f>MATCH(VLOOKUP("Language",Config!$A$2:$B$19,2),$A$1:$Q$1,0)</f>
        <v>9</v>
      </c>
      <c r="E200" s="233" t="str" cm="1">
        <f t="array" ref="E200">IF(ISBLANK(INDEX($A$1:$Q$975,C200,D200)),G200, INDEX($A$1:$Q$975,C200,D200))</f>
        <v>Less than once per year</v>
      </c>
      <c r="F200" s="233">
        <v>0</v>
      </c>
      <c r="G200" s="234" t="s">
        <v>1587</v>
      </c>
      <c r="H200" s="234" t="s">
        <v>1588</v>
      </c>
      <c r="I200" s="233"/>
      <c r="J200" s="234" t="s">
        <v>1589</v>
      </c>
      <c r="K200" s="234" t="s">
        <v>1590</v>
      </c>
      <c r="L200" s="234" t="s">
        <v>1591</v>
      </c>
      <c r="M200" s="234" t="s">
        <v>1592</v>
      </c>
      <c r="N200" s="234" t="s">
        <v>1593</v>
      </c>
      <c r="O200" s="234" t="s">
        <v>1594</v>
      </c>
    </row>
    <row r="201" spans="1:15" s="182" customFormat="1">
      <c r="A201" s="225" t="str">
        <f>B201&amp;"_"&amp;E201</f>
        <v>hoove_trimming_N/A</v>
      </c>
      <c r="B201" s="225" t="s">
        <v>799</v>
      </c>
      <c r="C201" s="225">
        <v>254</v>
      </c>
      <c r="D201" s="225">
        <f>MATCH(VLOOKUP("Language",Config!$A$2:$B$19,2),$A$1:$Q$1,0)</f>
        <v>9</v>
      </c>
      <c r="E201" s="225" t="str" cm="1">
        <f t="array" ref="E201">IF(ISBLANK(INDEX($A$1:$Q$975,C201,D201)),G201, INDEX($A$1:$Q$975,C201,D201))</f>
        <v>N/A</v>
      </c>
      <c r="F201" s="225">
        <v>0</v>
      </c>
      <c r="G201" s="200" t="s">
        <v>2254</v>
      </c>
      <c r="H201" s="200" t="s">
        <v>2254</v>
      </c>
      <c r="I201" s="200" t="s">
        <v>2254</v>
      </c>
      <c r="J201" s="200" t="s">
        <v>2254</v>
      </c>
      <c r="K201" s="200" t="s">
        <v>2254</v>
      </c>
      <c r="L201" s="200" t="s">
        <v>2254</v>
      </c>
      <c r="M201" s="200" t="s">
        <v>2254</v>
      </c>
      <c r="N201" s="200" t="s">
        <v>2254</v>
      </c>
      <c r="O201" s="200" t="s">
        <v>2254</v>
      </c>
    </row>
    <row r="202" spans="1:15" s="18" customFormat="1">
      <c r="A202" s="233" t="str">
        <f t="shared" si="6"/>
        <v>frequence_mastitis_ &lt;5%</v>
      </c>
      <c r="B202" s="233" t="s">
        <v>806</v>
      </c>
      <c r="C202" s="233">
        <f t="shared" ref="C202:C262" si="7">ROW(A202)</f>
        <v>202</v>
      </c>
      <c r="D202" s="233">
        <f>MATCH(VLOOKUP("Language",Config!$A$2:$B$19,2),$A$1:$Q$1,0)</f>
        <v>9</v>
      </c>
      <c r="E202" s="233" t="str" cm="1">
        <f t="array" ref="E202">IF(ISBLANK(INDEX($A$1:$Q$975,C202,D202)),G202, INDEX($A$1:$Q$975,C202,D202))</f>
        <v xml:space="preserve"> &lt;5%</v>
      </c>
      <c r="F202" s="233">
        <v>100</v>
      </c>
      <c r="G202" s="234" t="s">
        <v>1595</v>
      </c>
      <c r="H202" s="233"/>
      <c r="I202" s="233"/>
      <c r="J202" s="234"/>
      <c r="K202" s="234"/>
      <c r="L202" s="234"/>
      <c r="M202" s="234"/>
      <c r="N202" s="234"/>
      <c r="O202" s="234"/>
    </row>
    <row r="203" spans="1:15" s="18" customFormat="1">
      <c r="A203" s="233" t="str">
        <f t="shared" si="6"/>
        <v>frequence_mastitis_5-15%</v>
      </c>
      <c r="B203" s="233" t="s">
        <v>806</v>
      </c>
      <c r="C203" s="233">
        <f t="shared" si="7"/>
        <v>203</v>
      </c>
      <c r="D203" s="233">
        <f>MATCH(VLOOKUP("Language",Config!$A$2:$B$19,2),$A$1:$Q$1,0)</f>
        <v>9</v>
      </c>
      <c r="E203" s="233" t="str" cm="1">
        <f t="array" ref="E203">IF(ISBLANK(INDEX($A$1:$Q$975,C203,D203)),G203, INDEX($A$1:$Q$975,C203,D203))</f>
        <v>5-15%</v>
      </c>
      <c r="F203" s="233">
        <v>50</v>
      </c>
      <c r="G203" s="234" t="s">
        <v>86</v>
      </c>
      <c r="H203" s="233"/>
      <c r="I203" s="233"/>
      <c r="J203" s="234"/>
      <c r="K203" s="234"/>
      <c r="L203" s="234"/>
      <c r="M203" s="234"/>
      <c r="N203" s="234"/>
      <c r="O203" s="234"/>
    </row>
    <row r="204" spans="1:15" s="18" customFormat="1">
      <c r="A204" s="233" t="str">
        <f t="shared" si="6"/>
        <v>frequence_mastitis_&gt;15%</v>
      </c>
      <c r="B204" s="233" t="s">
        <v>806</v>
      </c>
      <c r="C204" s="233">
        <f t="shared" si="7"/>
        <v>204</v>
      </c>
      <c r="D204" s="233">
        <f>MATCH(VLOOKUP("Language",Config!$A$2:$B$19,2),$A$1:$Q$1,0)</f>
        <v>9</v>
      </c>
      <c r="E204" s="233" t="str" cm="1">
        <f t="array" ref="E204">IF(ISBLANK(INDEX($A$1:$Q$975,C204,D204)),G204, INDEX($A$1:$Q$975,C204,D204))</f>
        <v>&gt;15%</v>
      </c>
      <c r="F204" s="233">
        <v>0</v>
      </c>
      <c r="G204" s="234" t="s">
        <v>1596</v>
      </c>
      <c r="H204" s="233"/>
      <c r="I204" s="233"/>
      <c r="J204" s="234"/>
      <c r="K204" s="234"/>
      <c r="L204" s="234"/>
      <c r="M204" s="234"/>
      <c r="N204" s="234"/>
      <c r="O204" s="234"/>
    </row>
    <row r="205" spans="1:15" s="18" customFormat="1">
      <c r="A205" s="233" t="str">
        <f t="shared" si="6"/>
        <v>mort_rate_≤5%</v>
      </c>
      <c r="B205" s="233" t="s">
        <v>813</v>
      </c>
      <c r="C205" s="233">
        <f t="shared" si="7"/>
        <v>205</v>
      </c>
      <c r="D205" s="233">
        <f>MATCH(VLOOKUP("Language",Config!$A$2:$B$19,2),$A$1:$Q$1,0)</f>
        <v>9</v>
      </c>
      <c r="E205" s="233" t="str" cm="1">
        <f t="array" ref="E205">IF(ISBLANK(INDEX($A$1:$Q$975,C205,D205)),G205, INDEX($A$1:$Q$975,C205,D205))</f>
        <v>≤5%</v>
      </c>
      <c r="F205" s="233">
        <v>100</v>
      </c>
      <c r="G205" s="234" t="s">
        <v>1597</v>
      </c>
      <c r="H205" s="234"/>
      <c r="I205" s="233"/>
      <c r="J205" s="234"/>
      <c r="K205" s="234"/>
      <c r="L205" s="234"/>
      <c r="M205" s="234"/>
      <c r="N205" s="234"/>
      <c r="O205" s="234"/>
    </row>
    <row r="206" spans="1:15" s="18" customFormat="1">
      <c r="A206" s="233" t="str">
        <f t="shared" si="6"/>
        <v>mort_rate_6-10%</v>
      </c>
      <c r="B206" s="233" t="s">
        <v>813</v>
      </c>
      <c r="C206" s="233">
        <f t="shared" si="7"/>
        <v>206</v>
      </c>
      <c r="D206" s="233">
        <f>MATCH(VLOOKUP("Language",Config!$A$2:$B$19,2),$A$1:$Q$1,0)</f>
        <v>9</v>
      </c>
      <c r="E206" s="233" t="str" cm="1">
        <f t="array" ref="E206">IF(ISBLANK(INDEX($A$1:$Q$975,C206,D206)),G206, INDEX($A$1:$Q$975,C206,D206))</f>
        <v>6-10%</v>
      </c>
      <c r="F206" s="233">
        <v>50</v>
      </c>
      <c r="G206" s="234" t="s">
        <v>92</v>
      </c>
      <c r="H206" s="234"/>
      <c r="I206" s="233"/>
      <c r="J206" s="234"/>
      <c r="K206" s="234"/>
      <c r="L206" s="234"/>
      <c r="M206" s="234"/>
      <c r="N206" s="234"/>
      <c r="O206" s="234"/>
    </row>
    <row r="207" spans="1:15" s="18" customFormat="1">
      <c r="A207" s="233" t="str">
        <f t="shared" si="6"/>
        <v>mort_rate_&gt;10%</v>
      </c>
      <c r="B207" s="233" t="s">
        <v>813</v>
      </c>
      <c r="C207" s="233">
        <f t="shared" si="7"/>
        <v>207</v>
      </c>
      <c r="D207" s="233">
        <f>MATCH(VLOOKUP("Language",Config!$A$2:$B$19,2),$A$1:$Q$1,0)</f>
        <v>9</v>
      </c>
      <c r="E207" s="233" t="str" cm="1">
        <f t="array" ref="E207">IF(ISBLANK(INDEX($A$1:$Q$975,C207,D207)),G207, INDEX($A$1:$Q$975,C207,D207))</f>
        <v>&gt;10%</v>
      </c>
      <c r="F207" s="233">
        <v>0</v>
      </c>
      <c r="G207" s="234" t="s">
        <v>64</v>
      </c>
      <c r="H207" s="234"/>
      <c r="I207" s="233"/>
      <c r="J207" s="234"/>
      <c r="K207" s="234"/>
      <c r="L207" s="234"/>
      <c r="M207" s="234"/>
      <c r="N207" s="234"/>
      <c r="O207" s="234"/>
    </row>
    <row r="208" spans="1:15" s="182" customFormat="1">
      <c r="A208" s="225" t="str">
        <f t="shared" si="6"/>
        <v>mort_rate_N/A</v>
      </c>
      <c r="B208" s="225" t="s">
        <v>813</v>
      </c>
      <c r="C208" s="225">
        <v>255</v>
      </c>
      <c r="D208" s="225">
        <v>9</v>
      </c>
      <c r="E208" s="225" t="str" cm="1">
        <f t="array" ref="E208">IF(ISBLANK(INDEX($A$1:$Q$975,C208,D208)),G208, INDEX($A$1:$Q$975,C208,D208))</f>
        <v>N/A</v>
      </c>
      <c r="F208" s="225">
        <v>0</v>
      </c>
      <c r="G208" s="200" t="s">
        <v>2254</v>
      </c>
      <c r="H208" s="200" t="s">
        <v>2254</v>
      </c>
      <c r="I208" s="200" t="s">
        <v>2254</v>
      </c>
      <c r="J208" s="200" t="s">
        <v>2254</v>
      </c>
      <c r="K208" s="200" t="s">
        <v>2254</v>
      </c>
      <c r="L208" s="200" t="s">
        <v>2254</v>
      </c>
      <c r="M208" s="200" t="s">
        <v>2254</v>
      </c>
      <c r="N208" s="200" t="s">
        <v>2254</v>
      </c>
      <c r="O208" s="200" t="s">
        <v>2254</v>
      </c>
    </row>
    <row r="209" spans="1:15" s="18" customFormat="1" ht="28">
      <c r="A209" s="233" t="str">
        <f t="shared" si="6"/>
        <v>call_vet_Immediately upon visual detection</v>
      </c>
      <c r="B209" s="233" t="s">
        <v>821</v>
      </c>
      <c r="C209" s="233">
        <f t="shared" si="7"/>
        <v>209</v>
      </c>
      <c r="D209" s="233">
        <f>MATCH(VLOOKUP("Language",Config!$A$2:$B$19,2),$A$1:$Q$1,0)</f>
        <v>9</v>
      </c>
      <c r="E209" s="233" t="str" cm="1">
        <f t="array" ref="E209">IF(ISBLANK(INDEX($A$1:$Q$975,C209,D209)),G209, INDEX($A$1:$Q$975,C209,D209))</f>
        <v>Immediately upon visual detection</v>
      </c>
      <c r="F209" s="233">
        <v>100</v>
      </c>
      <c r="G209" s="234" t="s">
        <v>1598</v>
      </c>
      <c r="H209" s="234" t="s">
        <v>1599</v>
      </c>
      <c r="I209" s="233"/>
      <c r="J209" s="234" t="s">
        <v>1600</v>
      </c>
      <c r="K209" s="234" t="s">
        <v>1601</v>
      </c>
      <c r="L209" s="234" t="s">
        <v>1602</v>
      </c>
      <c r="M209" s="234" t="s">
        <v>1603</v>
      </c>
      <c r="N209" s="234" t="s">
        <v>1604</v>
      </c>
      <c r="O209" s="234" t="s">
        <v>1605</v>
      </c>
    </row>
    <row r="210" spans="1:15" s="18" customFormat="1" ht="28">
      <c r="A210" s="233" t="str">
        <f t="shared" si="6"/>
        <v>call_vet_Within 6 hours after visual detection</v>
      </c>
      <c r="B210" s="233" t="s">
        <v>821</v>
      </c>
      <c r="C210" s="233">
        <f t="shared" si="7"/>
        <v>210</v>
      </c>
      <c r="D210" s="233">
        <f>MATCH(VLOOKUP("Language",Config!$A$2:$B$19,2),$A$1:$Q$1,0)</f>
        <v>9</v>
      </c>
      <c r="E210" s="233" t="str" cm="1">
        <f t="array" ref="E210">IF(ISBLANK(INDEX($A$1:$Q$975,C210,D210)),G210, INDEX($A$1:$Q$975,C210,D210))</f>
        <v>Within 6 hours after visual detection</v>
      </c>
      <c r="F210" s="233">
        <v>50</v>
      </c>
      <c r="G210" s="234" t="s">
        <v>93</v>
      </c>
      <c r="H210" s="234" t="s">
        <v>1606</v>
      </c>
      <c r="I210" s="233"/>
      <c r="J210" s="234" t="s">
        <v>1607</v>
      </c>
      <c r="K210" s="234" t="s">
        <v>1608</v>
      </c>
      <c r="L210" s="234" t="s">
        <v>1609</v>
      </c>
      <c r="M210" s="234" t="s">
        <v>1610</v>
      </c>
      <c r="N210" s="234" t="s">
        <v>1611</v>
      </c>
      <c r="O210" s="234" t="s">
        <v>1612</v>
      </c>
    </row>
    <row r="211" spans="1:15" s="18" customFormat="1" ht="28">
      <c r="A211" s="233" t="str">
        <f t="shared" si="6"/>
        <v>call_vet_Later than 6 hours after visual detection</v>
      </c>
      <c r="B211" s="233" t="s">
        <v>821</v>
      </c>
      <c r="C211" s="233">
        <f t="shared" si="7"/>
        <v>211</v>
      </c>
      <c r="D211" s="233">
        <f>MATCH(VLOOKUP("Language",Config!$A$2:$B$19,2),$A$1:$Q$1,0)</f>
        <v>9</v>
      </c>
      <c r="E211" s="233" t="str" cm="1">
        <f t="array" ref="E211">IF(ISBLANK(INDEX($A$1:$Q$975,C211,D211)),G211, INDEX($A$1:$Q$975,C211,D211))</f>
        <v>Later than 6 hours after visual detection</v>
      </c>
      <c r="F211" s="233">
        <v>0</v>
      </c>
      <c r="G211" s="234" t="s">
        <v>1613</v>
      </c>
      <c r="H211" s="234" t="s">
        <v>1614</v>
      </c>
      <c r="I211" s="233"/>
      <c r="J211" s="234" t="s">
        <v>1615</v>
      </c>
      <c r="K211" s="234" t="s">
        <v>1616</v>
      </c>
      <c r="L211" s="234" t="s">
        <v>1617</v>
      </c>
      <c r="M211" s="234" t="s">
        <v>1618</v>
      </c>
      <c r="N211" s="234" t="s">
        <v>1619</v>
      </c>
      <c r="O211" s="234" t="s">
        <v>1620</v>
      </c>
    </row>
    <row r="212" spans="1:15" s="18" customFormat="1" ht="28">
      <c r="A212" s="233" t="str">
        <f t="shared" si="6"/>
        <v>check_interval_At least once a day</v>
      </c>
      <c r="B212" s="233" t="s">
        <v>828</v>
      </c>
      <c r="C212" s="233">
        <f t="shared" si="7"/>
        <v>212</v>
      </c>
      <c r="D212" s="233">
        <f>MATCH(VLOOKUP("Language",Config!$A$2:$B$19,2),$A$1:$Q$1,0)</f>
        <v>9</v>
      </c>
      <c r="E212" s="233" t="str" cm="1">
        <f t="array" ref="E212">IF(ISBLANK(INDEX($A$1:$Q$975,C212,D212)),G212, INDEX($A$1:$Q$975,C212,D212))</f>
        <v>At least once a day</v>
      </c>
      <c r="F212" s="233">
        <v>100</v>
      </c>
      <c r="G212" s="234" t="s">
        <v>1621</v>
      </c>
      <c r="H212" s="234" t="s">
        <v>1622</v>
      </c>
      <c r="I212" s="233"/>
      <c r="J212" s="234" t="s">
        <v>1623</v>
      </c>
      <c r="K212" s="234" t="s">
        <v>1624</v>
      </c>
      <c r="L212" s="234" t="s">
        <v>1625</v>
      </c>
      <c r="M212" s="234" t="s">
        <v>1626</v>
      </c>
      <c r="N212" s="234" t="s">
        <v>1627</v>
      </c>
      <c r="O212" s="234" t="s">
        <v>1628</v>
      </c>
    </row>
    <row r="213" spans="1:15" s="18" customFormat="1" ht="28">
      <c r="A213" s="233" t="str">
        <f t="shared" si="6"/>
        <v>check_interval_Once every two days</v>
      </c>
      <c r="B213" s="233" t="s">
        <v>828</v>
      </c>
      <c r="C213" s="233">
        <f t="shared" si="7"/>
        <v>213</v>
      </c>
      <c r="D213" s="233">
        <f>MATCH(VLOOKUP("Language",Config!$A$2:$B$19,2),$A$1:$Q$1,0)</f>
        <v>9</v>
      </c>
      <c r="E213" s="233" t="str" cm="1">
        <f t="array" ref="E213">IF(ISBLANK(INDEX($A$1:$Q$975,C213,D213)),G213, INDEX($A$1:$Q$975,C213,D213))</f>
        <v>Once every two days</v>
      </c>
      <c r="F213" s="233">
        <v>50</v>
      </c>
      <c r="G213" s="234" t="s">
        <v>94</v>
      </c>
      <c r="H213" s="234" t="s">
        <v>1629</v>
      </c>
      <c r="I213" s="233"/>
      <c r="J213" s="234" t="s">
        <v>1630</v>
      </c>
      <c r="K213" s="234" t="s">
        <v>1631</v>
      </c>
      <c r="L213" s="234" t="s">
        <v>1632</v>
      </c>
      <c r="M213" s="234" t="s">
        <v>1633</v>
      </c>
      <c r="N213" s="234" t="s">
        <v>1634</v>
      </c>
      <c r="O213" s="234" t="s">
        <v>1635</v>
      </c>
    </row>
    <row r="214" spans="1:15" s="18" customFormat="1" ht="28">
      <c r="A214" s="233" t="str">
        <f t="shared" si="6"/>
        <v>check_interval_Less than every two days</v>
      </c>
      <c r="B214" s="233" t="s">
        <v>828</v>
      </c>
      <c r="C214" s="233">
        <f t="shared" si="7"/>
        <v>214</v>
      </c>
      <c r="D214" s="233">
        <f>MATCH(VLOOKUP("Language",Config!$A$2:$B$19,2),$A$1:$Q$1,0)</f>
        <v>9</v>
      </c>
      <c r="E214" s="233" t="str" cm="1">
        <f t="array" ref="E214">IF(ISBLANK(INDEX($A$1:$Q$975,C214,D214)),G214, INDEX($A$1:$Q$975,C214,D214))</f>
        <v>Less than every two days</v>
      </c>
      <c r="F214" s="233">
        <v>0</v>
      </c>
      <c r="G214" s="234" t="s">
        <v>1636</v>
      </c>
      <c r="H214" s="234" t="s">
        <v>1637</v>
      </c>
      <c r="I214" s="233"/>
      <c r="J214" s="234" t="s">
        <v>1638</v>
      </c>
      <c r="K214" s="234" t="s">
        <v>1639</v>
      </c>
      <c r="L214" s="234" t="s">
        <v>1640</v>
      </c>
      <c r="M214" s="234" t="s">
        <v>1641</v>
      </c>
      <c r="N214" s="234" t="s">
        <v>1642</v>
      </c>
      <c r="O214" s="234" t="s">
        <v>1643</v>
      </c>
    </row>
    <row r="215" spans="1:15" s="182" customFormat="1">
      <c r="A215" s="225" t="str">
        <f t="shared" si="6"/>
        <v>check_interval_N/A</v>
      </c>
      <c r="B215" s="225" t="s">
        <v>828</v>
      </c>
      <c r="C215" s="225">
        <v>256</v>
      </c>
      <c r="D215" s="225">
        <v>9</v>
      </c>
      <c r="E215" s="225" t="str" cm="1">
        <f t="array" ref="E215">IF(ISBLANK(INDEX($A$1:$Q$975,C215,D215)),G215, INDEX($A$1:$Q$975,C215,D215))</f>
        <v>N/A</v>
      </c>
      <c r="F215" s="225">
        <v>0</v>
      </c>
      <c r="G215" s="200" t="s">
        <v>2254</v>
      </c>
      <c r="H215" s="200"/>
      <c r="I215" s="225"/>
      <c r="J215" s="200"/>
      <c r="K215" s="200"/>
      <c r="L215" s="200"/>
      <c r="M215" s="200"/>
      <c r="N215" s="200"/>
      <c r="O215" s="200"/>
    </row>
    <row r="216" spans="1:15" s="18" customFormat="1">
      <c r="A216" s="233" t="str">
        <f t="shared" si="6"/>
        <v>no_positive_0_100_Yes</v>
      </c>
      <c r="B216" s="233" t="s">
        <v>766</v>
      </c>
      <c r="C216" s="233">
        <f t="shared" si="7"/>
        <v>216</v>
      </c>
      <c r="D216" s="233">
        <f>MATCH(VLOOKUP("Language",Config!$A$2:$B$19,2),$A$1:$Q$1,0)</f>
        <v>9</v>
      </c>
      <c r="E216" s="233" t="str" cm="1">
        <f t="array" ref="E216">IF(ISBLANK(INDEX($A$1:$Q$975,C216,D216)),G216, INDEX($A$1:$Q$975,C216,D216))</f>
        <v>Yes</v>
      </c>
      <c r="F216" s="233">
        <v>0</v>
      </c>
      <c r="G216" s="234" t="s">
        <v>35</v>
      </c>
      <c r="H216" s="233" t="s">
        <v>868</v>
      </c>
      <c r="I216" s="233"/>
      <c r="J216" s="234" t="s">
        <v>869</v>
      </c>
      <c r="K216" s="234" t="s">
        <v>870</v>
      </c>
      <c r="L216" s="234" t="s">
        <v>868</v>
      </c>
      <c r="M216" s="234" t="s">
        <v>871</v>
      </c>
      <c r="N216" s="234" t="s">
        <v>872</v>
      </c>
      <c r="O216" s="234" t="s">
        <v>868</v>
      </c>
    </row>
    <row r="217" spans="1:15" s="18" customFormat="1">
      <c r="A217" s="233" t="str">
        <f t="shared" si="6"/>
        <v>no_positive_0_100_No</v>
      </c>
      <c r="B217" s="233" t="s">
        <v>766</v>
      </c>
      <c r="C217" s="233">
        <f t="shared" si="7"/>
        <v>217</v>
      </c>
      <c r="D217" s="233">
        <f>MATCH(VLOOKUP("Language",Config!$A$2:$B$19,2),$A$1:$Q$1,0)</f>
        <v>9</v>
      </c>
      <c r="E217" s="233" t="str" cm="1">
        <f t="array" ref="E217">IF(ISBLANK(INDEX($A$1:$Q$975,C217,D217)),G217, INDEX($A$1:$Q$975,C217,D217))</f>
        <v>No</v>
      </c>
      <c r="F217" s="233">
        <v>100</v>
      </c>
      <c r="G217" s="234" t="s">
        <v>39</v>
      </c>
      <c r="H217" s="233" t="s">
        <v>873</v>
      </c>
      <c r="I217" s="233"/>
      <c r="J217" s="234" t="s">
        <v>874</v>
      </c>
      <c r="K217" s="234" t="s">
        <v>39</v>
      </c>
      <c r="L217" s="234" t="s">
        <v>875</v>
      </c>
      <c r="M217" s="234" t="s">
        <v>876</v>
      </c>
      <c r="N217" s="234" t="s">
        <v>877</v>
      </c>
      <c r="O217" s="234" t="s">
        <v>878</v>
      </c>
    </row>
    <row r="218" spans="1:15" s="18" customFormat="1">
      <c r="A218" s="233" t="str">
        <f t="shared" si="6"/>
        <v>colostrum_3h_Yes</v>
      </c>
      <c r="B218" s="233" t="s">
        <v>844</v>
      </c>
      <c r="C218" s="233">
        <f t="shared" si="7"/>
        <v>218</v>
      </c>
      <c r="D218" s="233">
        <f>MATCH(VLOOKUP("Language",Config!$A$2:$B$19,2),$A$1:$Q$1,0)</f>
        <v>9</v>
      </c>
      <c r="E218" s="233" t="str" cm="1">
        <f t="array" ref="E218">IF(ISBLANK(INDEX($A$1:$Q$975,C218,D218)),G218, INDEX($A$1:$Q$975,C218,D218))</f>
        <v>Yes</v>
      </c>
      <c r="F218" s="233">
        <v>100</v>
      </c>
      <c r="G218" s="234" t="s">
        <v>35</v>
      </c>
      <c r="H218" s="233" t="s">
        <v>868</v>
      </c>
      <c r="I218" s="233"/>
      <c r="J218" s="234" t="s">
        <v>869</v>
      </c>
      <c r="K218" s="234" t="s">
        <v>870</v>
      </c>
      <c r="L218" s="234" t="s">
        <v>868</v>
      </c>
      <c r="M218" s="234" t="s">
        <v>871</v>
      </c>
      <c r="N218" s="234" t="s">
        <v>872</v>
      </c>
      <c r="O218" s="234" t="s">
        <v>868</v>
      </c>
    </row>
    <row r="219" spans="1:15" s="18" customFormat="1" ht="70">
      <c r="A219" s="233" t="str">
        <f t="shared" si="6"/>
        <v>colostrum_3h_No, colostrum feeding within 3 hours is not systematically checked</v>
      </c>
      <c r="B219" s="233" t="s">
        <v>844</v>
      </c>
      <c r="C219" s="233">
        <f t="shared" si="7"/>
        <v>219</v>
      </c>
      <c r="D219" s="233">
        <f>MATCH(VLOOKUP("Language",Config!$A$2:$B$19,2),$A$1:$Q$1,0)</f>
        <v>9</v>
      </c>
      <c r="E219" s="233" t="str" cm="1">
        <f t="array" ref="E219">IF(ISBLANK(INDEX($A$1:$Q$975,C219,D219)),G219, INDEX($A$1:$Q$975,C219,D219))</f>
        <v>No, colostrum feeding within 3 hours is not systematically checked</v>
      </c>
      <c r="F219" s="233">
        <v>0</v>
      </c>
      <c r="G219" s="234" t="s">
        <v>95</v>
      </c>
      <c r="H219" s="234" t="s">
        <v>1644</v>
      </c>
      <c r="I219" s="233"/>
      <c r="J219" s="234" t="s">
        <v>1645</v>
      </c>
      <c r="K219" s="234" t="s">
        <v>1646</v>
      </c>
      <c r="L219" s="234" t="s">
        <v>1647</v>
      </c>
      <c r="M219" s="234" t="s">
        <v>1648</v>
      </c>
      <c r="N219" s="234" t="s">
        <v>1649</v>
      </c>
      <c r="O219" s="234" t="s">
        <v>1650</v>
      </c>
    </row>
    <row r="220" spans="1:15" s="18" customFormat="1">
      <c r="A220" s="9" t="str">
        <f t="shared" si="6"/>
        <v>colostrum_3h_N/A</v>
      </c>
      <c r="B220" s="9" t="s">
        <v>844</v>
      </c>
      <c r="C220" s="9">
        <f t="shared" ref="C220" si="8">ROW(A220)</f>
        <v>220</v>
      </c>
      <c r="D220" s="9">
        <f>MATCH(VLOOKUP("Language",Config!$A$2:$B$19,2),$A$1:$Q$1,0)</f>
        <v>9</v>
      </c>
      <c r="E220" s="9" t="str" cm="1">
        <f t="array" ref="E220">IF(ISBLANK(INDEX($A$1:$Q$975,C220,D220)),G220, INDEX($A$1:$Q$975,C220,D220))</f>
        <v>N/A</v>
      </c>
      <c r="F220" s="9" t="s">
        <v>879</v>
      </c>
      <c r="G220" s="31" t="s">
        <v>2254</v>
      </c>
      <c r="H220" s="31"/>
      <c r="I220" s="9"/>
      <c r="J220" s="31"/>
      <c r="K220" s="31"/>
      <c r="L220" s="31"/>
      <c r="M220" s="31"/>
      <c r="N220" s="31"/>
      <c r="O220" s="31"/>
    </row>
    <row r="221" spans="1:15" s="18" customFormat="1" ht="42">
      <c r="A221" s="9" t="str">
        <f t="shared" si="6"/>
        <v>colostrum_quality_Yes, &gt;22% on the brix refractometer</v>
      </c>
      <c r="B221" s="9" t="s">
        <v>851</v>
      </c>
      <c r="C221" s="9">
        <f t="shared" si="7"/>
        <v>221</v>
      </c>
      <c r="D221" s="9">
        <f>MATCH(VLOOKUP("Language",Config!$A$2:$B$19,2),$A$1:$Q$1,0)</f>
        <v>9</v>
      </c>
      <c r="E221" s="9" t="str" cm="1">
        <f t="array" ref="E221">IF(ISBLANK(INDEX($A$1:$Q$975,C221,D221)),G221, INDEX($A$1:$Q$975,C221,D221))</f>
        <v>Yes, &gt;22% on the brix refractometer</v>
      </c>
      <c r="F221" s="9">
        <v>100</v>
      </c>
      <c r="G221" s="31" t="s">
        <v>1651</v>
      </c>
      <c r="H221" s="31" t="s">
        <v>1652</v>
      </c>
      <c r="I221" s="9"/>
      <c r="J221" s="31" t="s">
        <v>1653</v>
      </c>
      <c r="K221" s="31" t="s">
        <v>1654</v>
      </c>
      <c r="L221" s="31" t="s">
        <v>1655</v>
      </c>
      <c r="M221" s="31" t="s">
        <v>1656</v>
      </c>
      <c r="N221" s="31" t="s">
        <v>1657</v>
      </c>
      <c r="O221" s="31" t="s">
        <v>1658</v>
      </c>
    </row>
    <row r="222" spans="1:15" s="18" customFormat="1" ht="56">
      <c r="A222" s="9" t="str">
        <f t="shared" si="6"/>
        <v>colostrum_quality_Yes, checked with another kind of measurement</v>
      </c>
      <c r="B222" s="9" t="s">
        <v>851</v>
      </c>
      <c r="C222" s="9">
        <f t="shared" si="7"/>
        <v>222</v>
      </c>
      <c r="D222" s="9">
        <f>MATCH(VLOOKUP("Language",Config!$A$2:$B$19,2),$A$1:$Q$1,0)</f>
        <v>9</v>
      </c>
      <c r="E222" s="9" t="str" cm="1">
        <f t="array" ref="E222">IF(ISBLANK(INDEX($A$1:$Q$975,C222,D222)),G222, INDEX($A$1:$Q$975,C222,D222))</f>
        <v>Yes, checked with another kind of measurement</v>
      </c>
      <c r="F222" s="9">
        <v>50</v>
      </c>
      <c r="G222" s="31" t="s">
        <v>96</v>
      </c>
      <c r="H222" s="31" t="s">
        <v>1659</v>
      </c>
      <c r="I222" s="9"/>
      <c r="J222" s="31" t="s">
        <v>1660</v>
      </c>
      <c r="K222" s="31" t="s">
        <v>1661</v>
      </c>
      <c r="L222" s="31" t="s">
        <v>1662</v>
      </c>
      <c r="M222" s="31" t="s">
        <v>1663</v>
      </c>
      <c r="N222" s="31" t="s">
        <v>1664</v>
      </c>
      <c r="O222" s="31" t="s">
        <v>1665</v>
      </c>
    </row>
    <row r="223" spans="1:15" s="18" customFormat="1" ht="56">
      <c r="A223" s="9" t="str">
        <f t="shared" si="6"/>
        <v>colostrum_quality_No measurement or bad quality according to the measurements</v>
      </c>
      <c r="B223" s="9" t="s">
        <v>851</v>
      </c>
      <c r="C223" s="9">
        <f t="shared" si="7"/>
        <v>223</v>
      </c>
      <c r="D223" s="9">
        <f>MATCH(VLOOKUP("Language",Config!$A$2:$B$19,2),$A$1:$Q$1,0)</f>
        <v>9</v>
      </c>
      <c r="E223" s="9" t="str" cm="1">
        <f t="array" ref="E223">IF(ISBLANK(INDEX($A$1:$Q$975,C223,D223)),G223, INDEX($A$1:$Q$975,C223,D223))</f>
        <v>No measurement or bad quality according to the measurements</v>
      </c>
      <c r="F223" s="9">
        <v>0</v>
      </c>
      <c r="G223" s="31" t="s">
        <v>1666</v>
      </c>
      <c r="H223" s="31" t="s">
        <v>1667</v>
      </c>
      <c r="I223" s="9"/>
      <c r="J223" s="31" t="s">
        <v>1668</v>
      </c>
      <c r="K223" s="31" t="s">
        <v>1669</v>
      </c>
      <c r="L223" s="31" t="s">
        <v>1670</v>
      </c>
      <c r="M223" s="31" t="s">
        <v>1671</v>
      </c>
      <c r="N223" s="31" t="s">
        <v>1672</v>
      </c>
      <c r="O223" s="31" t="s">
        <v>1673</v>
      </c>
    </row>
    <row r="224" spans="1:15" s="18" customFormat="1">
      <c r="A224" s="9" t="str">
        <f t="shared" si="6"/>
        <v>colostrum_quality_N/A</v>
      </c>
      <c r="B224" s="9" t="s">
        <v>851</v>
      </c>
      <c r="C224" s="9">
        <f t="shared" ref="C224" si="9">ROW(A224)</f>
        <v>224</v>
      </c>
      <c r="D224" s="9">
        <f>MATCH(VLOOKUP("Language",Config!$A$2:$B$19,2),$A$1:$Q$1,0)</f>
        <v>9</v>
      </c>
      <c r="E224" s="9" t="str" cm="1">
        <f t="array" ref="E224">IF(ISBLANK(INDEX($A$1:$Q$975,C224,D224)),G224, INDEX($A$1:$Q$975,C224,D224))</f>
        <v>N/A</v>
      </c>
      <c r="F224" s="9" t="s">
        <v>879</v>
      </c>
      <c r="G224" s="31" t="s">
        <v>2254</v>
      </c>
      <c r="H224" s="31"/>
      <c r="I224" s="9"/>
      <c r="J224" s="31"/>
      <c r="K224" s="31"/>
      <c r="L224" s="31"/>
      <c r="M224" s="31"/>
      <c r="N224" s="31"/>
      <c r="O224" s="31"/>
    </row>
    <row r="225" spans="1:15" s="18" customFormat="1" ht="84">
      <c r="A225" s="9" t="str">
        <f t="shared" si="6"/>
        <v>calves_space_Yes, more than 30 animals incl. young stock and older cattle share the same air space</v>
      </c>
      <c r="B225" s="9" t="s">
        <v>853</v>
      </c>
      <c r="C225" s="9">
        <f t="shared" si="7"/>
        <v>225</v>
      </c>
      <c r="D225" s="9">
        <f>MATCH(VLOOKUP("Language",Config!$A$2:$B$19,2),$A$1:$Q$1,0)</f>
        <v>9</v>
      </c>
      <c r="E225" s="9" t="str" cm="1">
        <f t="array" ref="E225">IF(ISBLANK(INDEX($A$1:$Q$975,C225,D225)),G225, INDEX($A$1:$Q$975,C225,D225))</f>
        <v>Yes, more than 30 animals incl. young stock and older cattle share the same air space</v>
      </c>
      <c r="F225" s="9">
        <v>0</v>
      </c>
      <c r="G225" s="31" t="s">
        <v>1674</v>
      </c>
      <c r="H225" s="31" t="s">
        <v>1675</v>
      </c>
      <c r="I225" s="9"/>
      <c r="J225" s="31" t="s">
        <v>1676</v>
      </c>
      <c r="K225" s="31" t="s">
        <v>1677</v>
      </c>
      <c r="L225" s="31" t="s">
        <v>1678</v>
      </c>
      <c r="M225" s="31" t="s">
        <v>1679</v>
      </c>
      <c r="N225" s="31" t="s">
        <v>1680</v>
      </c>
      <c r="O225" s="31" t="s">
        <v>1681</v>
      </c>
    </row>
    <row r="226" spans="1:15" s="18" customFormat="1" ht="84">
      <c r="A226" s="9" t="str">
        <f t="shared" si="6"/>
        <v>calves_space_Yes, but not more than 30 animals incl. young stock and older cattle share the same air space</v>
      </c>
      <c r="B226" s="9" t="s">
        <v>853</v>
      </c>
      <c r="C226" s="9">
        <f t="shared" si="7"/>
        <v>226</v>
      </c>
      <c r="D226" s="9">
        <f>MATCH(VLOOKUP("Language",Config!$A$2:$B$19,2),$A$1:$Q$1,0)</f>
        <v>9</v>
      </c>
      <c r="E226" s="9" t="str" cm="1">
        <f t="array" ref="E226">IF(ISBLANK(INDEX($A$1:$Q$975,C226,D226)),G226, INDEX($A$1:$Q$975,C226,D226))</f>
        <v>Yes, but not more than 30 animals incl. young stock and older cattle share the same air space</v>
      </c>
      <c r="F226" s="9">
        <v>50</v>
      </c>
      <c r="G226" s="31" t="s">
        <v>97</v>
      </c>
      <c r="H226" s="31" t="s">
        <v>1682</v>
      </c>
      <c r="I226" s="9"/>
      <c r="J226" s="31" t="s">
        <v>1683</v>
      </c>
      <c r="K226" s="31" t="s">
        <v>1684</v>
      </c>
      <c r="L226" s="31" t="s">
        <v>1685</v>
      </c>
      <c r="M226" s="31" t="s">
        <v>1686</v>
      </c>
      <c r="N226" s="31" t="s">
        <v>1687</v>
      </c>
      <c r="O226" s="31" t="s">
        <v>1688</v>
      </c>
    </row>
    <row r="227" spans="1:15" s="18" customFormat="1" ht="98">
      <c r="A227" s="9" t="str">
        <f t="shared" si="6"/>
        <v>calves_space_No, young stock is kept up to 30 animals together and they do not share the same air space with older cattle</v>
      </c>
      <c r="B227" s="9" t="s">
        <v>853</v>
      </c>
      <c r="C227" s="9">
        <f t="shared" si="7"/>
        <v>227</v>
      </c>
      <c r="D227" s="9">
        <f>MATCH(VLOOKUP("Language",Config!$A$2:$B$19,2),$A$1:$Q$1,0)</f>
        <v>9</v>
      </c>
      <c r="E227" s="9" t="str" cm="1">
        <f t="array" ref="E227">IF(ISBLANK(INDEX($A$1:$Q$975,C227,D227)),G227, INDEX($A$1:$Q$975,C227,D227))</f>
        <v>No, young stock is kept up to 30 animals together and they do not share the same air space with older cattle</v>
      </c>
      <c r="F227" s="9">
        <v>100</v>
      </c>
      <c r="G227" s="31" t="s">
        <v>1689</v>
      </c>
      <c r="H227" s="31" t="s">
        <v>1690</v>
      </c>
      <c r="I227" s="9"/>
      <c r="J227" s="31" t="s">
        <v>1691</v>
      </c>
      <c r="K227" s="31" t="s">
        <v>1692</v>
      </c>
      <c r="L227" s="31" t="s">
        <v>1693</v>
      </c>
      <c r="M227" s="31" t="s">
        <v>1694</v>
      </c>
      <c r="N227" s="31" t="s">
        <v>1695</v>
      </c>
      <c r="O227" s="31" t="s">
        <v>1696</v>
      </c>
    </row>
    <row r="228" spans="1:15" s="18" customFormat="1">
      <c r="A228" s="9" t="str">
        <f t="shared" si="6"/>
        <v>calves_space_N/A</v>
      </c>
      <c r="B228" s="9" t="s">
        <v>853</v>
      </c>
      <c r="C228" s="9">
        <f t="shared" ref="C228" si="10">ROW(A228)</f>
        <v>228</v>
      </c>
      <c r="D228" s="9">
        <f>MATCH(VLOOKUP("Language",Config!$A$2:$B$19,2),$A$1:$Q$1,0)</f>
        <v>9</v>
      </c>
      <c r="E228" s="9" t="str" cm="1">
        <f t="array" ref="E228">IF(ISBLANK(INDEX($A$1:$Q$975,C228,D228)),G228, INDEX($A$1:$Q$975,C228,D228))</f>
        <v>N/A</v>
      </c>
      <c r="F228" s="9" t="s">
        <v>879</v>
      </c>
      <c r="G228" s="31" t="s">
        <v>2254</v>
      </c>
      <c r="H228" s="31"/>
      <c r="I228" s="9"/>
      <c r="J228" s="31"/>
      <c r="K228" s="31"/>
      <c r="L228" s="31"/>
      <c r="M228" s="31"/>
      <c r="N228" s="31"/>
      <c r="O228" s="31"/>
    </row>
    <row r="229" spans="1:15" s="18" customFormat="1">
      <c r="A229" s="9" t="str">
        <f t="shared" si="6"/>
        <v>housing_calves_2 m² or more</v>
      </c>
      <c r="B229" s="9" t="s">
        <v>860</v>
      </c>
      <c r="C229" s="9">
        <f t="shared" si="7"/>
        <v>229</v>
      </c>
      <c r="D229" s="9">
        <f>MATCH(VLOOKUP("Language",Config!$A$2:$B$19,2),$A$1:$Q$1,0)</f>
        <v>9</v>
      </c>
      <c r="E229" s="9" t="str" cm="1">
        <f t="array" ref="E229">IF(ISBLANK(INDEX($A$1:$Q$975,C229,D229)),G229, INDEX($A$1:$Q$975,C229,D229))</f>
        <v>2 m² or more</v>
      </c>
      <c r="F229" s="9">
        <v>100</v>
      </c>
      <c r="G229" s="31" t="s">
        <v>1697</v>
      </c>
      <c r="H229" s="31" t="s">
        <v>1698</v>
      </c>
      <c r="I229" s="9"/>
      <c r="J229" s="31" t="s">
        <v>1699</v>
      </c>
      <c r="K229" s="31" t="s">
        <v>1700</v>
      </c>
      <c r="L229" s="31" t="s">
        <v>1701</v>
      </c>
      <c r="M229" s="31" t="s">
        <v>1702</v>
      </c>
      <c r="N229" s="31" t="s">
        <v>1703</v>
      </c>
      <c r="O229" s="9" t="s">
        <v>1704</v>
      </c>
    </row>
    <row r="230" spans="1:15" s="18" customFormat="1">
      <c r="A230" s="9" t="str">
        <f t="shared" si="6"/>
        <v>housing_calves_1,5 - 2 m²</v>
      </c>
      <c r="B230" s="9" t="s">
        <v>860</v>
      </c>
      <c r="C230" s="9">
        <f t="shared" si="7"/>
        <v>230</v>
      </c>
      <c r="D230" s="9">
        <f>MATCH(VLOOKUP("Language",Config!$A$2:$B$19,2),$A$1:$Q$1,0)</f>
        <v>9</v>
      </c>
      <c r="E230" s="9" t="str" cm="1">
        <f t="array" ref="E230">IF(ISBLANK(INDEX($A$1:$Q$975,C230,D230)),G230, INDEX($A$1:$Q$975,C230,D230))</f>
        <v>1,5 - 2 m²</v>
      </c>
      <c r="F230" s="9">
        <v>50</v>
      </c>
      <c r="G230" s="31" t="s">
        <v>98</v>
      </c>
      <c r="H230" s="31"/>
      <c r="I230" s="9"/>
      <c r="J230" s="31"/>
      <c r="K230" s="31"/>
      <c r="L230" s="31"/>
      <c r="M230" s="31"/>
      <c r="N230" s="31"/>
      <c r="O230" s="9"/>
    </row>
    <row r="231" spans="1:15" s="18" customFormat="1">
      <c r="A231" s="9" t="str">
        <f t="shared" si="6"/>
        <v>housing_calves_&lt;1,5 m²</v>
      </c>
      <c r="B231" s="9" t="s">
        <v>860</v>
      </c>
      <c r="C231" s="9">
        <f t="shared" si="7"/>
        <v>231</v>
      </c>
      <c r="D231" s="9">
        <f>MATCH(VLOOKUP("Language",Config!$A$2:$B$19,2),$A$1:$Q$1,0)</f>
        <v>9</v>
      </c>
      <c r="E231" s="9" t="str" cm="1">
        <f t="array" ref="E231">IF(ISBLANK(INDEX($A$1:$Q$975,C231,D231)),G231, INDEX($A$1:$Q$975,C231,D231))</f>
        <v>&lt;1,5 m²</v>
      </c>
      <c r="F231" s="9">
        <v>0</v>
      </c>
      <c r="G231" s="31" t="s">
        <v>2257</v>
      </c>
      <c r="H231" s="31"/>
      <c r="I231" s="9"/>
      <c r="J231" s="31"/>
      <c r="K231" s="31"/>
      <c r="L231" s="31"/>
      <c r="M231" s="31"/>
      <c r="N231" s="31"/>
      <c r="O231" s="9"/>
    </row>
    <row r="232" spans="1:15" s="18" customFormat="1">
      <c r="A232" s="9" t="str">
        <f t="shared" si="6"/>
        <v>housing_calves_NA</v>
      </c>
      <c r="B232" s="9" t="s">
        <v>860</v>
      </c>
      <c r="C232" s="9">
        <f t="shared" si="7"/>
        <v>232</v>
      </c>
      <c r="D232" s="9">
        <f>MATCH(VLOOKUP("Language",Config!$A$2:$B$19,2),$A$1:$Q$1,0)</f>
        <v>9</v>
      </c>
      <c r="E232" s="9" t="str" cm="1">
        <f t="array" ref="E232">IF(ISBLANK(INDEX($A$1:$Q$975,C232,D232)),G232, INDEX($A$1:$Q$975,C232,D232))</f>
        <v>NA</v>
      </c>
      <c r="F232" s="9" t="s">
        <v>879</v>
      </c>
      <c r="G232" s="31" t="s">
        <v>36</v>
      </c>
      <c r="H232" s="31"/>
      <c r="I232" s="9"/>
      <c r="J232" s="31"/>
      <c r="K232" s="31"/>
      <c r="L232" s="31"/>
      <c r="M232" s="31"/>
      <c r="N232" s="31"/>
      <c r="O232" s="9"/>
    </row>
    <row r="233" spans="1:15" s="18" customFormat="1">
      <c r="A233" s="9" t="str">
        <f t="shared" si="6"/>
        <v>walkdistance_dairycow_&lt; 1 km</v>
      </c>
      <c r="B233" s="9" t="s">
        <v>758</v>
      </c>
      <c r="C233" s="9">
        <f t="shared" si="7"/>
        <v>233</v>
      </c>
      <c r="D233" s="9">
        <f>MATCH(VLOOKUP("Language",Config!$A$2:$B$19,2),$A$1:$Q$1,0)</f>
        <v>9</v>
      </c>
      <c r="E233" s="9" t="str" cm="1">
        <f t="array" ref="E233">IF(ISBLANK(INDEX($A$1:$Q$975,C233,D233)),G233, INDEX($A$1:$Q$975,C233,D233))</f>
        <v>&lt; 1 km</v>
      </c>
      <c r="F233" s="9">
        <v>100</v>
      </c>
      <c r="G233" s="31" t="s">
        <v>85</v>
      </c>
      <c r="H233" s="31"/>
      <c r="I233" s="9"/>
      <c r="J233" s="31"/>
      <c r="K233" s="31"/>
      <c r="L233" s="46"/>
      <c r="M233" s="31"/>
      <c r="N233" s="31"/>
      <c r="O233" s="31"/>
    </row>
    <row r="234" spans="1:15" s="18" customFormat="1">
      <c r="A234" s="9" t="str">
        <f t="shared" si="6"/>
        <v>walkdistance_dairycow_1-1,5 km</v>
      </c>
      <c r="B234" s="9" t="s">
        <v>758</v>
      </c>
      <c r="C234" s="9">
        <f t="shared" si="7"/>
        <v>234</v>
      </c>
      <c r="D234" s="9">
        <f>MATCH(VLOOKUP("Language",Config!$A$2:$B$19,2),$A$1:$Q$1,0)</f>
        <v>9</v>
      </c>
      <c r="E234" s="9" t="str" cm="1">
        <f t="array" ref="E234">IF(ISBLANK(INDEX($A$1:$Q$975,C234,D234)),G234, INDEX($A$1:$Q$975,C234,D234))</f>
        <v>1-1,5 km</v>
      </c>
      <c r="F234" s="9">
        <v>50</v>
      </c>
      <c r="G234" s="31" t="s">
        <v>1705</v>
      </c>
      <c r="H234" s="31"/>
      <c r="I234" s="9"/>
      <c r="J234" s="31"/>
      <c r="K234" s="31"/>
      <c r="L234" s="46"/>
      <c r="M234" s="31"/>
      <c r="N234" s="31"/>
      <c r="O234" s="31"/>
    </row>
    <row r="235" spans="1:15" s="18" customFormat="1">
      <c r="A235" s="9" t="str">
        <f t="shared" si="6"/>
        <v>walkdistance_dairycow_&gt; 1,5 km</v>
      </c>
      <c r="B235" s="9" t="s">
        <v>758</v>
      </c>
      <c r="C235" s="9">
        <f t="shared" si="7"/>
        <v>235</v>
      </c>
      <c r="D235" s="9">
        <f>MATCH(VLOOKUP("Language",Config!$A$2:$B$19,2),$A$1:$Q$1,0)</f>
        <v>9</v>
      </c>
      <c r="E235" s="9" t="str" cm="1">
        <f t="array" ref="E235">IF(ISBLANK(INDEX($A$1:$Q$975,C235,D235)),G235, INDEX($A$1:$Q$975,C235,D235))</f>
        <v>&gt; 1,5 km</v>
      </c>
      <c r="F235" s="9">
        <v>0</v>
      </c>
      <c r="G235" s="31" t="s">
        <v>1706</v>
      </c>
      <c r="H235" s="9"/>
      <c r="I235" s="9"/>
      <c r="J235" s="31"/>
      <c r="K235" s="31"/>
      <c r="L235" s="46"/>
      <c r="M235" s="31"/>
      <c r="N235" s="31"/>
      <c r="O235" s="31"/>
    </row>
    <row r="236" spans="1:15" s="18" customFormat="1">
      <c r="A236" s="9" t="str">
        <f t="shared" si="6"/>
        <v>perc_lame_animals_&lt; 5%</v>
      </c>
      <c r="B236" s="9" t="s">
        <v>760</v>
      </c>
      <c r="C236" s="9">
        <f t="shared" si="7"/>
        <v>236</v>
      </c>
      <c r="D236" s="9">
        <f>MATCH(VLOOKUP("Language",Config!$A$2:$B$19,2),$A$1:$Q$1,0)</f>
        <v>9</v>
      </c>
      <c r="E236" s="9" t="str" cm="1">
        <f t="array" ref="E236">IF(ISBLANK(INDEX($A$1:$Q$975,C236,D236)),G236, INDEX($A$1:$Q$975,C236,D236))</f>
        <v>&lt; 5%</v>
      </c>
      <c r="F236" s="9">
        <v>100</v>
      </c>
      <c r="G236" s="31" t="s">
        <v>48</v>
      </c>
      <c r="H236" s="31"/>
      <c r="I236" s="9"/>
      <c r="J236" s="31"/>
      <c r="K236" s="31"/>
      <c r="L236" s="31"/>
      <c r="M236" s="31"/>
      <c r="N236" s="31"/>
      <c r="O236" s="31"/>
    </row>
    <row r="237" spans="1:15" s="18" customFormat="1">
      <c r="A237" s="9" t="str">
        <f t="shared" si="6"/>
        <v>perc_lame_animals_5-15%</v>
      </c>
      <c r="B237" s="9" t="s">
        <v>760</v>
      </c>
      <c r="C237" s="9">
        <f t="shared" si="7"/>
        <v>237</v>
      </c>
      <c r="D237" s="9">
        <f>MATCH(VLOOKUP("Language",Config!$A$2:$B$19,2),$A$1:$Q$1,0)</f>
        <v>9</v>
      </c>
      <c r="E237" s="9" t="str" cm="1">
        <f t="array" ref="E237">IF(ISBLANK(INDEX($A$1:$Q$975,C237,D237)),G237, INDEX($A$1:$Q$975,C237,D237))</f>
        <v>5-15%</v>
      </c>
      <c r="F237" s="9">
        <v>50</v>
      </c>
      <c r="G237" s="31" t="s">
        <v>86</v>
      </c>
      <c r="H237" s="31"/>
      <c r="I237" s="9"/>
      <c r="J237" s="31"/>
      <c r="K237" s="31"/>
      <c r="L237" s="31"/>
      <c r="M237" s="31"/>
      <c r="N237" s="31"/>
      <c r="O237" s="31"/>
    </row>
    <row r="238" spans="1:15" s="18" customFormat="1">
      <c r="A238" s="9" t="str">
        <f t="shared" si="6"/>
        <v>perc_lame_animals_&gt;15%</v>
      </c>
      <c r="B238" s="9" t="s">
        <v>760</v>
      </c>
      <c r="C238" s="9">
        <f t="shared" si="7"/>
        <v>238</v>
      </c>
      <c r="D238" s="9">
        <f>MATCH(VLOOKUP("Language",Config!$A$2:$B$19,2),$A$1:$Q$1,0)</f>
        <v>9</v>
      </c>
      <c r="E238" s="9" t="str" cm="1">
        <f t="array" ref="E238">IF(ISBLANK(INDEX($A$1:$Q$975,C238,D238)),G238, INDEX($A$1:$Q$975,C238,D238))</f>
        <v>&gt;15%</v>
      </c>
      <c r="F238" s="9">
        <v>0</v>
      </c>
      <c r="G238" s="31" t="s">
        <v>1596</v>
      </c>
      <c r="H238" s="31"/>
      <c r="I238" s="9"/>
      <c r="J238" s="31"/>
      <c r="K238" s="31"/>
      <c r="L238" s="31"/>
      <c r="M238" s="31"/>
      <c r="N238" s="31"/>
      <c r="O238" s="31"/>
    </row>
    <row r="239" spans="1:15" s="18" customFormat="1">
      <c r="A239" s="9" t="str">
        <f t="shared" si="6"/>
        <v>no_positive_0_100_No</v>
      </c>
      <c r="B239" s="9" t="s">
        <v>766</v>
      </c>
      <c r="C239" s="9">
        <f t="shared" si="7"/>
        <v>239</v>
      </c>
      <c r="D239" s="9">
        <f>MATCH(VLOOKUP("Language",Config!$A$2:$B$19,2),$A$1:$Q$1,0)</f>
        <v>9</v>
      </c>
      <c r="E239" s="9" t="str" cm="1">
        <f t="array" ref="E239">IF(ISBLANK(INDEX($A$1:$Q$975,C239,D239)),G239, INDEX($A$1:$Q$975,C239,D239))</f>
        <v>No</v>
      </c>
      <c r="F239" s="9">
        <v>100</v>
      </c>
      <c r="G239" s="31" t="s">
        <v>39</v>
      </c>
      <c r="H239" s="31" t="s">
        <v>873</v>
      </c>
      <c r="I239" s="9"/>
      <c r="J239" s="31" t="s">
        <v>874</v>
      </c>
      <c r="K239" s="31" t="s">
        <v>39</v>
      </c>
      <c r="L239" s="31" t="s">
        <v>875</v>
      </c>
      <c r="M239" s="31" t="s">
        <v>876</v>
      </c>
      <c r="N239" s="31" t="s">
        <v>877</v>
      </c>
      <c r="O239" s="31" t="s">
        <v>868</v>
      </c>
    </row>
    <row r="240" spans="1:15" s="18" customFormat="1">
      <c r="A240" s="9" t="str">
        <f t="shared" si="6"/>
        <v>no_positive_0_100_Yes</v>
      </c>
      <c r="B240" s="9" t="s">
        <v>766</v>
      </c>
      <c r="C240" s="9">
        <f t="shared" si="7"/>
        <v>240</v>
      </c>
      <c r="D240" s="9">
        <f>MATCH(VLOOKUP("Language",Config!$A$2:$B$19,2),$A$1:$Q$1,0)</f>
        <v>9</v>
      </c>
      <c r="E240" s="9" t="str" cm="1">
        <f t="array" ref="E240">IF(ISBLANK(INDEX($A$1:$Q$975,C240,D240)),G240, INDEX($A$1:$Q$975,C240,D240))</f>
        <v>Yes</v>
      </c>
      <c r="F240" s="9">
        <v>0</v>
      </c>
      <c r="G240" s="31" t="s">
        <v>35</v>
      </c>
      <c r="H240" s="31" t="s">
        <v>868</v>
      </c>
      <c r="I240" s="9"/>
      <c r="J240" s="31" t="s">
        <v>869</v>
      </c>
      <c r="K240" s="31" t="s">
        <v>870</v>
      </c>
      <c r="L240" s="31" t="s">
        <v>868</v>
      </c>
      <c r="M240" s="31" t="s">
        <v>871</v>
      </c>
      <c r="N240" s="31" t="s">
        <v>872</v>
      </c>
      <c r="O240" s="31" t="s">
        <v>878</v>
      </c>
    </row>
    <row r="241" spans="1:15" s="18" customFormat="1">
      <c r="A241" s="9" t="str">
        <f t="shared" si="6"/>
        <v>shade_access_Always</v>
      </c>
      <c r="B241" s="9" t="s">
        <v>774</v>
      </c>
      <c r="C241" s="9">
        <f t="shared" si="7"/>
        <v>241</v>
      </c>
      <c r="D241" s="9">
        <f>MATCH(VLOOKUP("Language",Config!$A$2:$B$19,2),$A$1:$Q$1,0)</f>
        <v>9</v>
      </c>
      <c r="E241" s="9" t="str" cm="1">
        <f t="array" ref="E241">IF(ISBLANK(INDEX($A$1:$Q$975,C241,D241)),G241, INDEX($A$1:$Q$975,C241,D241))</f>
        <v>Always</v>
      </c>
      <c r="F241" s="9">
        <v>100</v>
      </c>
      <c r="G241" s="31" t="s">
        <v>81</v>
      </c>
      <c r="H241" s="9" t="s">
        <v>1531</v>
      </c>
      <c r="I241" s="9"/>
      <c r="J241" s="31" t="s">
        <v>1532</v>
      </c>
      <c r="K241" s="31" t="s">
        <v>1533</v>
      </c>
      <c r="L241" s="31" t="s">
        <v>1534</v>
      </c>
      <c r="M241" s="31" t="s">
        <v>1533</v>
      </c>
      <c r="N241" s="31" t="s">
        <v>1535</v>
      </c>
      <c r="O241" s="31" t="s">
        <v>1536</v>
      </c>
    </row>
    <row r="242" spans="1:15" s="18" customFormat="1">
      <c r="A242" s="9" t="str">
        <f t="shared" si="6"/>
        <v>shade_access_Often</v>
      </c>
      <c r="B242" s="9" t="s">
        <v>774</v>
      </c>
      <c r="C242" s="9">
        <f t="shared" si="7"/>
        <v>242</v>
      </c>
      <c r="D242" s="9">
        <f>MATCH(VLOOKUP("Language",Config!$A$2:$B$19,2),$A$1:$Q$1,0)</f>
        <v>9</v>
      </c>
      <c r="E242" s="9" t="str" cm="1">
        <f t="array" ref="E242">IF(ISBLANK(INDEX($A$1:$Q$975,C242,D242)),G242, INDEX($A$1:$Q$975,C242,D242))</f>
        <v>Often</v>
      </c>
      <c r="F242" s="9">
        <v>66</v>
      </c>
      <c r="G242" s="31" t="s">
        <v>87</v>
      </c>
      <c r="H242" s="9" t="s">
        <v>1707</v>
      </c>
      <c r="I242" s="9"/>
      <c r="J242" s="31" t="s">
        <v>1708</v>
      </c>
      <c r="K242" s="31" t="s">
        <v>1709</v>
      </c>
      <c r="L242" s="31" t="s">
        <v>1710</v>
      </c>
      <c r="M242" s="31" t="s">
        <v>1711</v>
      </c>
      <c r="N242" s="31" t="s">
        <v>1712</v>
      </c>
      <c r="O242" s="31" t="s">
        <v>1713</v>
      </c>
    </row>
    <row r="243" spans="1:15" s="18" customFormat="1">
      <c r="A243" s="9" t="str">
        <f t="shared" ref="A243:A253" si="11">B243&amp;"_"&amp;E243</f>
        <v>shade_access_Sometimes</v>
      </c>
      <c r="B243" s="9" t="s">
        <v>774</v>
      </c>
      <c r="C243" s="9">
        <f t="shared" si="7"/>
        <v>243</v>
      </c>
      <c r="D243" s="9">
        <f>MATCH(VLOOKUP("Language",Config!$A$2:$B$19,2),$A$1:$Q$1,0)</f>
        <v>9</v>
      </c>
      <c r="E243" s="9" t="str" cm="1">
        <f t="array" ref="E243">IF(ISBLANK(INDEX($A$1:$Q$975,C243,D243)),G243, INDEX($A$1:$Q$975,C243,D243))</f>
        <v>Sometimes</v>
      </c>
      <c r="F243" s="9">
        <v>33</v>
      </c>
      <c r="G243" s="31" t="s">
        <v>88</v>
      </c>
      <c r="H243" s="9" t="s">
        <v>1537</v>
      </c>
      <c r="I243" s="9"/>
      <c r="J243" s="31" t="s">
        <v>1538</v>
      </c>
      <c r="K243" s="31" t="s">
        <v>1539</v>
      </c>
      <c r="L243" s="31" t="s">
        <v>1540</v>
      </c>
      <c r="M243" s="31" t="s">
        <v>1541</v>
      </c>
      <c r="N243" s="31" t="s">
        <v>1542</v>
      </c>
      <c r="O243" s="31" t="s">
        <v>1543</v>
      </c>
    </row>
    <row r="244" spans="1:15" s="18" customFormat="1">
      <c r="A244" s="9" t="str">
        <f t="shared" si="11"/>
        <v>shade_access_Never</v>
      </c>
      <c r="B244" s="9" t="s">
        <v>774</v>
      </c>
      <c r="C244" s="9">
        <f t="shared" si="7"/>
        <v>244</v>
      </c>
      <c r="D244" s="9">
        <f>MATCH(VLOOKUP("Language",Config!$A$2:$B$19,2),$A$1:$Q$1,0)</f>
        <v>9</v>
      </c>
      <c r="E244" s="9" t="str" cm="1">
        <f t="array" ref="E244">IF(ISBLANK(INDEX($A$1:$Q$975,C244,D244)),G244, INDEX($A$1:$Q$975,C244,D244))</f>
        <v>Never</v>
      </c>
      <c r="F244" s="9">
        <v>0</v>
      </c>
      <c r="G244" s="31" t="s">
        <v>80</v>
      </c>
      <c r="H244" s="9" t="s">
        <v>1544</v>
      </c>
      <c r="I244" s="9"/>
      <c r="J244" s="31" t="s">
        <v>1545</v>
      </c>
      <c r="K244" s="31" t="s">
        <v>1546</v>
      </c>
      <c r="L244" s="31" t="s">
        <v>1547</v>
      </c>
      <c r="M244" s="31" t="s">
        <v>1548</v>
      </c>
      <c r="N244" s="31" t="s">
        <v>1549</v>
      </c>
      <c r="O244" s="31" t="s">
        <v>1550</v>
      </c>
    </row>
    <row r="245" spans="1:15" s="18" customFormat="1">
      <c r="A245" s="9" t="str">
        <f t="shared" si="11"/>
        <v>cubicles_loosehousing_Always</v>
      </c>
      <c r="B245" s="9" t="s">
        <v>780</v>
      </c>
      <c r="C245" s="9">
        <f t="shared" si="7"/>
        <v>245</v>
      </c>
      <c r="D245" s="9">
        <f>MATCH(VLOOKUP("Language",Config!$A$2:$B$19,2),$A$1:$Q$1,0)</f>
        <v>9</v>
      </c>
      <c r="E245" s="9" t="str" cm="1">
        <f t="array" ref="E245">IF(ISBLANK(INDEX($A$1:$Q$975,C245,D245)),G245, INDEX($A$1:$Q$975,C245,D245))</f>
        <v>Always</v>
      </c>
      <c r="F245" s="9">
        <v>100</v>
      </c>
      <c r="G245" s="31" t="s">
        <v>81</v>
      </c>
      <c r="H245" s="9" t="s">
        <v>1531</v>
      </c>
      <c r="I245" s="9"/>
      <c r="J245" s="31" t="s">
        <v>1532</v>
      </c>
      <c r="K245" s="31" t="s">
        <v>1533</v>
      </c>
      <c r="L245" s="31" t="s">
        <v>1534</v>
      </c>
      <c r="M245" s="31" t="s">
        <v>1533</v>
      </c>
      <c r="N245" s="31" t="s">
        <v>1535</v>
      </c>
      <c r="O245" s="31" t="s">
        <v>1536</v>
      </c>
    </row>
    <row r="246" spans="1:15" s="18" customFormat="1">
      <c r="A246" s="9" t="str">
        <f t="shared" si="11"/>
        <v>cubicles_loosehousing_Often</v>
      </c>
      <c r="B246" s="9" t="s">
        <v>780</v>
      </c>
      <c r="C246" s="9">
        <f t="shared" si="7"/>
        <v>246</v>
      </c>
      <c r="D246" s="9">
        <f>MATCH(VLOOKUP("Language",Config!$A$2:$B$19,2),$A$1:$Q$1,0)</f>
        <v>9</v>
      </c>
      <c r="E246" s="9" t="str" cm="1">
        <f t="array" ref="E246">IF(ISBLANK(INDEX($A$1:$Q$975,C246,D246)),G246, INDEX($A$1:$Q$975,C246,D246))</f>
        <v>Often</v>
      </c>
      <c r="F246" s="9">
        <v>66</v>
      </c>
      <c r="G246" s="31" t="s">
        <v>87</v>
      </c>
      <c r="H246" s="31" t="s">
        <v>1707</v>
      </c>
      <c r="I246" s="9"/>
      <c r="J246" s="31" t="s">
        <v>1708</v>
      </c>
      <c r="K246" s="31" t="s">
        <v>1709</v>
      </c>
      <c r="L246" s="31" t="s">
        <v>1710</v>
      </c>
      <c r="M246" s="31" t="s">
        <v>1711</v>
      </c>
      <c r="N246" s="31" t="s">
        <v>1712</v>
      </c>
      <c r="O246" s="31" t="s">
        <v>1713</v>
      </c>
    </row>
    <row r="247" spans="1:15" s="18" customFormat="1">
      <c r="A247" s="9" t="str">
        <f t="shared" si="11"/>
        <v>cubicles_loosehousing_Sometimes</v>
      </c>
      <c r="B247" s="9" t="s">
        <v>780</v>
      </c>
      <c r="C247" s="9">
        <f t="shared" si="7"/>
        <v>247</v>
      </c>
      <c r="D247" s="9">
        <f>MATCH(VLOOKUP("Language",Config!$A$2:$B$19,2),$A$1:$Q$1,0)</f>
        <v>9</v>
      </c>
      <c r="E247" s="9" t="str" cm="1">
        <f t="array" ref="E247">IF(ISBLANK(INDEX($A$1:$Q$975,C247,D247)),G247, INDEX($A$1:$Q$975,C247,D247))</f>
        <v>Sometimes</v>
      </c>
      <c r="F247" s="9">
        <v>33</v>
      </c>
      <c r="G247" s="31" t="s">
        <v>88</v>
      </c>
      <c r="H247" s="31" t="s">
        <v>1537</v>
      </c>
      <c r="I247" s="9"/>
      <c r="J247" s="31" t="s">
        <v>1538</v>
      </c>
      <c r="K247" s="31" t="s">
        <v>1539</v>
      </c>
      <c r="L247" s="31" t="s">
        <v>1540</v>
      </c>
      <c r="M247" s="31" t="s">
        <v>1541</v>
      </c>
      <c r="N247" s="31" t="s">
        <v>1542</v>
      </c>
      <c r="O247" s="31" t="s">
        <v>1543</v>
      </c>
    </row>
    <row r="248" spans="1:15" s="18" customFormat="1">
      <c r="A248" s="9" t="str">
        <f t="shared" si="11"/>
        <v>cubicles_loosehousing_Never</v>
      </c>
      <c r="B248" s="9" t="s">
        <v>780</v>
      </c>
      <c r="C248" s="9">
        <f t="shared" si="7"/>
        <v>248</v>
      </c>
      <c r="D248" s="9">
        <f>MATCH(VLOOKUP("Language",Config!$A$2:$B$19,2),$A$1:$Q$1,0)</f>
        <v>9</v>
      </c>
      <c r="E248" s="9" t="str" cm="1">
        <f t="array" ref="E248">IF(ISBLANK(INDEX($A$1:$Q$975,C248,D248)),G248, INDEX($A$1:$Q$975,C248,D248))</f>
        <v>Never</v>
      </c>
      <c r="F248" s="9">
        <v>0</v>
      </c>
      <c r="G248" s="31" t="s">
        <v>80</v>
      </c>
      <c r="H248" s="31" t="s">
        <v>1544</v>
      </c>
      <c r="I248" s="9"/>
      <c r="J248" s="31" t="s">
        <v>1545</v>
      </c>
      <c r="K248" s="31" t="s">
        <v>1546</v>
      </c>
      <c r="L248" s="31" t="s">
        <v>1547</v>
      </c>
      <c r="M248" s="31" t="s">
        <v>1548</v>
      </c>
      <c r="N248" s="31" t="s">
        <v>1549</v>
      </c>
      <c r="O248" s="31" t="s">
        <v>1550</v>
      </c>
    </row>
    <row r="249" spans="1:15" s="18" customFormat="1">
      <c r="A249" s="9" t="str">
        <f t="shared" si="11"/>
        <v>cubicles_loosehousing_N/A</v>
      </c>
      <c r="B249" s="9" t="s">
        <v>780</v>
      </c>
      <c r="C249" s="9">
        <f t="shared" si="7"/>
        <v>249</v>
      </c>
      <c r="D249" s="9">
        <f>MATCH(VLOOKUP("Language",Config!$A$2:$B$19,2),$A$1:$Q$1,0)</f>
        <v>9</v>
      </c>
      <c r="E249" s="9" t="str" cm="1">
        <f t="array" ref="E249">IF(ISBLANK(INDEX($A$1:$Q$975,C249,D249)),G249, INDEX($A$1:$Q$975,C249,D249))</f>
        <v>N/A</v>
      </c>
      <c r="F249" s="9" t="s">
        <v>879</v>
      </c>
      <c r="G249" s="31" t="s">
        <v>2254</v>
      </c>
      <c r="H249" s="31"/>
      <c r="I249" s="9"/>
      <c r="J249" s="31"/>
      <c r="K249" s="31"/>
      <c r="L249" s="31"/>
      <c r="M249" s="31"/>
      <c r="N249" s="31"/>
      <c r="O249" s="9"/>
    </row>
    <row r="250" spans="1:15" s="18" customFormat="1" ht="42">
      <c r="A250" s="9" t="str">
        <f t="shared" si="11"/>
        <v>access_fresh_water_Access to fresh clean water at all times</v>
      </c>
      <c r="B250" s="9" t="s">
        <v>782</v>
      </c>
      <c r="C250" s="9">
        <f t="shared" si="7"/>
        <v>250</v>
      </c>
      <c r="D250" s="9">
        <f>MATCH(VLOOKUP("Language",Config!$A$2:$B$19,2),$A$1:$Q$1,0)</f>
        <v>9</v>
      </c>
      <c r="E250" s="9" t="str" cm="1">
        <f t="array" ref="E250">IF(ISBLANK(INDEX($A$1:$Q$975,C250,D250)),G250, INDEX($A$1:$Q$975,C250,D250))</f>
        <v>Access to fresh clean water at all times</v>
      </c>
      <c r="F250" s="9">
        <v>100</v>
      </c>
      <c r="G250" s="31" t="s">
        <v>1714</v>
      </c>
      <c r="H250" s="31" t="s">
        <v>1715</v>
      </c>
      <c r="I250" s="9"/>
      <c r="J250" s="31" t="s">
        <v>1716</v>
      </c>
      <c r="K250" s="31" t="s">
        <v>1717</v>
      </c>
      <c r="L250" s="31" t="s">
        <v>1718</v>
      </c>
      <c r="M250" s="31" t="s">
        <v>1719</v>
      </c>
      <c r="N250" s="31" t="s">
        <v>1720</v>
      </c>
      <c r="O250" s="31" t="s">
        <v>1721</v>
      </c>
    </row>
    <row r="251" spans="1:15" s="18" customFormat="1" ht="42">
      <c r="A251" s="9" t="str">
        <f t="shared" si="11"/>
        <v>access_fresh_water_Access to fresh water at all times</v>
      </c>
      <c r="B251" s="9" t="s">
        <v>782</v>
      </c>
      <c r="C251" s="9">
        <f t="shared" si="7"/>
        <v>251</v>
      </c>
      <c r="D251" s="9">
        <f>MATCH(VLOOKUP("Language",Config!$A$2:$B$19,2),$A$1:$Q$1,0)</f>
        <v>9</v>
      </c>
      <c r="E251" s="9" t="str" cm="1">
        <f t="array" ref="E251">IF(ISBLANK(INDEX($A$1:$Q$975,C251,D251)),G251, INDEX($A$1:$Q$975,C251,D251))</f>
        <v>Access to fresh water at all times</v>
      </c>
      <c r="F251" s="9">
        <v>66</v>
      </c>
      <c r="G251" s="31" t="s">
        <v>89</v>
      </c>
      <c r="H251" s="31" t="s">
        <v>1722</v>
      </c>
      <c r="I251" s="9"/>
      <c r="J251" s="31" t="s">
        <v>1723</v>
      </c>
      <c r="K251" s="31" t="s">
        <v>1724</v>
      </c>
      <c r="L251" s="31" t="s">
        <v>1725</v>
      </c>
      <c r="M251" s="31" t="s">
        <v>1726</v>
      </c>
      <c r="N251" s="31" t="s">
        <v>1727</v>
      </c>
      <c r="O251" s="31" t="s">
        <v>1728</v>
      </c>
    </row>
    <row r="252" spans="1:15" s="18" customFormat="1" ht="28">
      <c r="A252" s="9" t="str">
        <f t="shared" si="11"/>
        <v>access_fresh_water_Access to fresh water sometimes</v>
      </c>
      <c r="B252" s="9" t="s">
        <v>782</v>
      </c>
      <c r="C252" s="9">
        <f t="shared" si="7"/>
        <v>252</v>
      </c>
      <c r="D252" s="9">
        <f>MATCH(VLOOKUP("Language",Config!$A$2:$B$19,2),$A$1:$Q$1,0)</f>
        <v>9</v>
      </c>
      <c r="E252" s="9" t="str" cm="1">
        <f t="array" ref="E252">IF(ISBLANK(INDEX($A$1:$Q$975,C252,D252)),G252, INDEX($A$1:$Q$975,C252,D252))</f>
        <v>Access to fresh water sometimes</v>
      </c>
      <c r="F252" s="9">
        <v>33</v>
      </c>
      <c r="G252" s="31" t="s">
        <v>1729</v>
      </c>
      <c r="H252" s="31" t="s">
        <v>1730</v>
      </c>
      <c r="I252" s="9"/>
      <c r="J252" s="31" t="s">
        <v>1731</v>
      </c>
      <c r="K252" s="31" t="s">
        <v>1732</v>
      </c>
      <c r="L252" s="31" t="s">
        <v>1733</v>
      </c>
      <c r="M252" s="31" t="s">
        <v>1734</v>
      </c>
      <c r="N252" s="31" t="s">
        <v>1735</v>
      </c>
      <c r="O252" s="31" t="s">
        <v>1736</v>
      </c>
    </row>
    <row r="253" spans="1:15" s="18" customFormat="1" ht="28">
      <c r="A253" s="9" t="str">
        <f t="shared" si="11"/>
        <v>access_fresh_water_No access to water while grazing</v>
      </c>
      <c r="B253" s="9" t="s">
        <v>782</v>
      </c>
      <c r="C253" s="9">
        <f t="shared" si="7"/>
        <v>253</v>
      </c>
      <c r="D253" s="9">
        <f>MATCH(VLOOKUP("Language",Config!$A$2:$B$19,2),$A$1:$Q$1,0)</f>
        <v>9</v>
      </c>
      <c r="E253" s="9" t="str" cm="1">
        <f t="array" ref="E253">IF(ISBLANK(INDEX($A$1:$Q$975,C253,D253)),G253, INDEX($A$1:$Q$975,C253,D253))</f>
        <v>No access to water while grazing</v>
      </c>
      <c r="F253" s="9">
        <v>0</v>
      </c>
      <c r="G253" s="31" t="s">
        <v>1737</v>
      </c>
      <c r="H253" s="31" t="s">
        <v>1738</v>
      </c>
      <c r="I253" s="9"/>
      <c r="J253" s="31" t="s">
        <v>1739</v>
      </c>
      <c r="K253" s="31" t="s">
        <v>1740</v>
      </c>
      <c r="L253" s="31" t="s">
        <v>1741</v>
      </c>
      <c r="M253" s="31" t="s">
        <v>1742</v>
      </c>
      <c r="N253" s="31" t="s">
        <v>1743</v>
      </c>
      <c r="O253" s="31" t="s">
        <v>1744</v>
      </c>
    </row>
    <row r="255" spans="1:15" s="18" customFormat="1">
      <c r="A255" s="211" t="str">
        <f>B255&amp;"_"&amp;E255</f>
        <v>yes_positive_0_100_N/A_Yes</v>
      </c>
      <c r="B255" s="211" t="s">
        <v>2252</v>
      </c>
      <c r="C255" s="211">
        <f t="shared" si="7"/>
        <v>255</v>
      </c>
      <c r="D255" s="211">
        <v>9</v>
      </c>
      <c r="E255" s="211" t="str" cm="1">
        <f t="array" ref="E255">IF(ISBLANK(INDEX($A$1:$Q$975,C255,D255)),G255, INDEX($A$1:$Q$975,C255,D255))</f>
        <v>Yes</v>
      </c>
      <c r="F255" s="211">
        <v>100</v>
      </c>
      <c r="G255" s="246" t="s">
        <v>35</v>
      </c>
      <c r="H255" s="212" t="s">
        <v>868</v>
      </c>
      <c r="I255" s="211"/>
      <c r="J255" s="212" t="s">
        <v>869</v>
      </c>
      <c r="K255" s="212" t="s">
        <v>870</v>
      </c>
      <c r="L255" s="212" t="s">
        <v>868</v>
      </c>
      <c r="M255" s="212" t="s">
        <v>871</v>
      </c>
      <c r="N255" s="212" t="s">
        <v>872</v>
      </c>
      <c r="O255" s="212" t="s">
        <v>868</v>
      </c>
    </row>
    <row r="256" spans="1:15" s="18" customFormat="1">
      <c r="A256" s="211" t="str">
        <f t="shared" ref="A256:A257" si="12">B256&amp;"_"&amp;E256</f>
        <v>yes_positive_0_100_N/A_No</v>
      </c>
      <c r="B256" s="211" t="s">
        <v>2252</v>
      </c>
      <c r="C256" s="211">
        <f t="shared" si="7"/>
        <v>256</v>
      </c>
      <c r="D256" s="211">
        <v>9</v>
      </c>
      <c r="E256" s="211" t="str" cm="1">
        <f t="array" ref="E256">IF(ISBLANK(INDEX($A$1:$Q$975,C256,D256)),G256, INDEX($A$1:$Q$975,C256,D256))</f>
        <v>No</v>
      </c>
      <c r="F256" s="211">
        <v>0</v>
      </c>
      <c r="G256" s="212" t="s">
        <v>39</v>
      </c>
      <c r="H256" s="212" t="s">
        <v>873</v>
      </c>
      <c r="I256" s="211"/>
      <c r="J256" s="212" t="s">
        <v>874</v>
      </c>
      <c r="K256" s="212" t="s">
        <v>39</v>
      </c>
      <c r="L256" s="212" t="s">
        <v>875</v>
      </c>
      <c r="M256" s="212" t="s">
        <v>876</v>
      </c>
      <c r="N256" s="212" t="s">
        <v>877</v>
      </c>
      <c r="O256" s="212" t="s">
        <v>878</v>
      </c>
    </row>
    <row r="257" spans="1:15" s="18" customFormat="1" ht="14.5">
      <c r="A257" s="211" t="str">
        <f t="shared" si="12"/>
        <v xml:space="preserve">yes_positive_0_100_N/A_N/A- I rely on natural pastures </v>
      </c>
      <c r="B257" s="211" t="s">
        <v>2252</v>
      </c>
      <c r="C257" s="211">
        <f t="shared" si="7"/>
        <v>257</v>
      </c>
      <c r="D257" s="211">
        <v>9</v>
      </c>
      <c r="E257" s="211" t="str" cm="1">
        <f t="array" ref="E257">IF(ISBLANK(INDEX($A$1:$Q$975,C257,D257)),G257, INDEX($A$1:$Q$975,C257,D257))</f>
        <v xml:space="preserve">N/A- I rely on natural pastures </v>
      </c>
      <c r="F257" s="211">
        <v>0</v>
      </c>
      <c r="G257" s="247" t="s">
        <v>2251</v>
      </c>
      <c r="H257" s="247"/>
      <c r="I257" s="211"/>
      <c r="J257" s="247"/>
      <c r="K257" s="247"/>
      <c r="L257" s="247"/>
      <c r="M257" s="247"/>
      <c r="N257" s="247"/>
      <c r="O257" s="212"/>
    </row>
    <row r="259" spans="1:15">
      <c r="A259" s="211" t="str">
        <f>B259&amp;"_"&amp;E259</f>
        <v>flower_colour_count_0</v>
      </c>
      <c r="B259" s="244" t="s">
        <v>2263</v>
      </c>
      <c r="C259" s="211">
        <f t="shared" si="7"/>
        <v>259</v>
      </c>
      <c r="D259" s="244">
        <v>9</v>
      </c>
      <c r="E259" s="211" cm="1">
        <f t="array" ref="E259">IF(ISBLANK(INDEX($A$1:$Q$975,C259,D259)),G259, INDEX($A$1:$Q$975,C259,D259))</f>
        <v>0</v>
      </c>
      <c r="F259" s="244">
        <v>0</v>
      </c>
      <c r="G259" s="245">
        <v>0</v>
      </c>
      <c r="H259" s="244"/>
      <c r="I259" s="244"/>
      <c r="J259" s="244"/>
      <c r="K259" s="244"/>
      <c r="L259" s="244"/>
      <c r="M259" s="244"/>
      <c r="N259" s="244"/>
      <c r="O259" s="244"/>
    </row>
    <row r="260" spans="1:15">
      <c r="A260" s="211" t="str">
        <f t="shared" ref="A260:A262" si="13">B260&amp;"_"&amp;E260</f>
        <v>flower_colour_count_1 - 2</v>
      </c>
      <c r="B260" s="244" t="s">
        <v>2263</v>
      </c>
      <c r="C260" s="211">
        <f t="shared" si="7"/>
        <v>260</v>
      </c>
      <c r="D260" s="244">
        <v>9</v>
      </c>
      <c r="E260" s="211" t="str" cm="1">
        <f t="array" ref="E260">IF(ISBLANK(INDEX($A$1:$Q$975,C260,D260)),G260, INDEX($A$1:$Q$975,C260,D260))</f>
        <v>1 - 2</v>
      </c>
      <c r="F260" s="244">
        <v>50</v>
      </c>
      <c r="G260" s="245" t="s">
        <v>2260</v>
      </c>
      <c r="H260" s="244"/>
      <c r="I260" s="244"/>
      <c r="J260" s="244"/>
      <c r="K260" s="244"/>
      <c r="L260" s="244"/>
      <c r="M260" s="244"/>
      <c r="N260" s="244"/>
      <c r="O260" s="244"/>
    </row>
    <row r="261" spans="1:15">
      <c r="A261" s="211" t="str">
        <f t="shared" si="13"/>
        <v>flower_colour_count_3 - 4</v>
      </c>
      <c r="B261" s="244" t="s">
        <v>2263</v>
      </c>
      <c r="C261" s="211">
        <f t="shared" si="7"/>
        <v>261</v>
      </c>
      <c r="D261" s="244">
        <v>9</v>
      </c>
      <c r="E261" s="211" t="str" cm="1">
        <f t="array" ref="E261">IF(ISBLANK(INDEX($A$1:$Q$975,C261,D261)),G261, INDEX($A$1:$Q$975,C261,D261))</f>
        <v>3 - 4</v>
      </c>
      <c r="F261" s="244">
        <v>75</v>
      </c>
      <c r="G261" s="245" t="s">
        <v>2261</v>
      </c>
      <c r="H261" s="244"/>
      <c r="I261" s="244"/>
      <c r="J261" s="244"/>
      <c r="K261" s="244"/>
      <c r="L261" s="244"/>
      <c r="M261" s="244"/>
      <c r="N261" s="244"/>
      <c r="O261" s="244"/>
    </row>
    <row r="262" spans="1:15">
      <c r="A262" s="211" t="str">
        <f t="shared" si="13"/>
        <v>flower_colour_count_&gt;= 5</v>
      </c>
      <c r="B262" s="244" t="s">
        <v>2263</v>
      </c>
      <c r="C262" s="211">
        <f t="shared" si="7"/>
        <v>262</v>
      </c>
      <c r="D262" s="244">
        <v>9</v>
      </c>
      <c r="E262" s="211" t="str" cm="1">
        <f t="array" ref="E262">IF(ISBLANK(INDEX($A$1:$Q$975,C262,D262)),G262, INDEX($A$1:$Q$975,C262,D262))</f>
        <v>&gt;= 5</v>
      </c>
      <c r="F262" s="244">
        <v>100</v>
      </c>
      <c r="G262" s="245" t="s">
        <v>2262</v>
      </c>
      <c r="H262" s="244"/>
      <c r="I262" s="244"/>
      <c r="J262" s="244"/>
      <c r="K262" s="244"/>
      <c r="L262" s="244"/>
      <c r="M262" s="244"/>
      <c r="N262" s="244"/>
      <c r="O262" s="244"/>
    </row>
    <row r="263" spans="1:15">
      <c r="G263" s="183"/>
    </row>
  </sheetData>
  <sheetProtection algorithmName="SHA-512" hashValue="4Q/rqx+8X0VdR/GwtzyjLj+3WrBuR0QOrVdtohib4QZwjpYFRNPUItNkoaNmZDUbO3cYfxxtbbd0pHGzVpoMow==" saltValue="9haHE/Hzw5Jeas9WL6G0mg==" spinCount="100000" sheet="1" objects="1" scenarios="1"/>
  <phoneticPr fontId="2"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21e5a6-f36c-4bbb-af46-1cf4d15b8749" xsi:nil="true"/>
    <lcf76f155ced4ddcb4097134ff3c332f xmlns="e1499810-2c73-42b8-a89a-5c33eeb0f13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438806BDA119141914A66AB070ECA9D" ma:contentTypeVersion="15" ma:contentTypeDescription="Ein neues Dokument erstellen." ma:contentTypeScope="" ma:versionID="3294c5b7740109ee555534adcadf6ed4">
  <xsd:schema xmlns:xsd="http://www.w3.org/2001/XMLSchema" xmlns:xs="http://www.w3.org/2001/XMLSchema" xmlns:p="http://schemas.microsoft.com/office/2006/metadata/properties" xmlns:ns2="e1499810-2c73-42b8-a89a-5c33eeb0f139" xmlns:ns3="c721e5a6-f36c-4bbb-af46-1cf4d15b8749" targetNamespace="http://schemas.microsoft.com/office/2006/metadata/properties" ma:root="true" ma:fieldsID="84befe858fa24a76101ec17bc8eb0e25" ns2:_="" ns3:_="">
    <xsd:import namespace="e1499810-2c73-42b8-a89a-5c33eeb0f139"/>
    <xsd:import namespace="c721e5a6-f36c-4bbb-af46-1cf4d15b87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99810-2c73-42b8-a89a-5c33eeb0f1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2b572700-b24f-4d64-bacc-df19d95c86e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21e5a6-f36c-4bbb-af46-1cf4d15b874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ce6696d-959d-45cd-b4da-33a0cdd59a40}" ma:internalName="TaxCatchAll" ma:showField="CatchAllData" ma:web="c721e5a6-f36c-4bbb-af46-1cf4d15b874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34F2ED-BACD-4BCF-9D83-11BDB852EFF4}">
  <ds:schemaRefs>
    <ds:schemaRef ds:uri="http://www.w3.org/XML/1998/namespace"/>
    <ds:schemaRef ds:uri="http://schemas.microsoft.com/office/2006/metadata/properties"/>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c721e5a6-f36c-4bbb-af46-1cf4d15b8749"/>
    <ds:schemaRef ds:uri="e1499810-2c73-42b8-a89a-5c33eeb0f139"/>
    <ds:schemaRef ds:uri="http://purl.org/dc/dcmitype/"/>
  </ds:schemaRefs>
</ds:datastoreItem>
</file>

<file path=customXml/itemProps2.xml><?xml version="1.0" encoding="utf-8"?>
<ds:datastoreItem xmlns:ds="http://schemas.openxmlformats.org/officeDocument/2006/customXml" ds:itemID="{264C54DC-9ED0-4683-9EBF-21DD0E629D14}">
  <ds:schemaRefs>
    <ds:schemaRef ds:uri="http://schemas.microsoft.com/sharepoint/v3/contenttype/forms"/>
  </ds:schemaRefs>
</ds:datastoreItem>
</file>

<file path=customXml/itemProps3.xml><?xml version="1.0" encoding="utf-8"?>
<ds:datastoreItem xmlns:ds="http://schemas.openxmlformats.org/officeDocument/2006/customXml" ds:itemID="{24C4B299-5DEF-46A6-A617-3E6261F878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499810-2c73-42b8-a89a-5c33eeb0f139"/>
    <ds:schemaRef ds:uri="c721e5a6-f36c-4bbb-af46-1cf4d15b8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Config</vt:lpstr>
      <vt:lpstr>Reducing Inputs</vt:lpstr>
      <vt:lpstr>Enhancing Diversity</vt:lpstr>
      <vt:lpstr>Reducing Pollution</vt:lpstr>
      <vt:lpstr>Biodiversity</vt:lpstr>
      <vt:lpstr>Animal Welfare</vt:lpstr>
      <vt:lpstr>Radar graph</vt:lpstr>
      <vt:lpstr>Questions</vt:lpstr>
      <vt:lpstr>Dropdown</vt:lpstr>
      <vt:lpstr>Categories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Computer</dc:creator>
  <cp:keywords/>
  <dc:description/>
  <cp:lastModifiedBy>Johann Rosteck | Grünlandzentrum Niedersachsen / Breme</cp:lastModifiedBy>
  <cp:revision/>
  <dcterms:created xsi:type="dcterms:W3CDTF">2015-06-05T18:19:34Z</dcterms:created>
  <dcterms:modified xsi:type="dcterms:W3CDTF">2025-12-08T13:17:32Z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0x0101002438806BDA119141914A66AB070ECA9D</vt:lpwstr>
  </property>
  <property fmtid="{D5CDD505-2E9C-101B-9397-08002B2CF9AE}" pid="3" name="MediaServiceImageTags">
    <vt:lpwstr/>
  </property>
</Properties>
</file>